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Users\g1029381\Desktop\R8契約業務\R8工事\KH06　(8)新町連続ブロー装置交換工事\02　公告\"/>
    </mc:Choice>
  </mc:AlternateContent>
  <xr:revisionPtr revIDLastSave="0" documentId="13_ncr:1_{103B1CC6-B6F0-43DE-81E0-380D17779D9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内訳書1" sheetId="21" r:id="rId1"/>
    <sheet name="数量計算書" sheetId="23" r:id="rId2"/>
  </sheets>
  <definedNames>
    <definedName name="_xlnm.Print_Area" localSheetId="1">数量計算書!$A$1:$G$13</definedName>
    <definedName name="_xlnm.Print_Area" localSheetId="0">内訳書1!$A$1:$H$28</definedName>
    <definedName name="_xlnm.Print_Titles" localSheetId="1">数量計算書!$3:$3</definedName>
    <definedName name="_xlnm.Print_Titles" localSheetId="0">内訳書1!$1:$3</definedName>
    <definedName name="一位代価">#REF!</definedName>
    <definedName name="一位代価統計">#REF!</definedName>
    <definedName name="科目">#REF!</definedName>
    <definedName name="基礎数値">#REF!</definedName>
    <definedName name="業者名">#REF!</definedName>
    <definedName name="契約書">#REF!</definedName>
    <definedName name="契約方式">#REF!</definedName>
    <definedName name="公告">#REF!</definedName>
    <definedName name="算定基礎">#REF!</definedName>
    <definedName name="条項">#REF!</definedName>
    <definedName name="説明会">#REF!</definedName>
    <definedName name="入札">#REF!</definedName>
    <definedName name="納地">#REF!</definedName>
    <definedName name="労務単価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1" l="1"/>
  <c r="E11" i="21"/>
  <c r="F10" i="23" l="1"/>
  <c r="D10" i="21" s="1"/>
  <c r="F11" i="23"/>
  <c r="D11" i="21" s="1"/>
  <c r="E6" i="21" l="1"/>
  <c r="F6" i="23"/>
  <c r="D6" i="21" s="1"/>
  <c r="F8" i="23"/>
  <c r="C13" i="21"/>
  <c r="E13" i="21" l="1"/>
  <c r="F13" i="23"/>
  <c r="D13" i="21" s="1"/>
  <c r="F113" i="23" l="1"/>
  <c r="F36" i="23"/>
  <c r="E58" i="23" l="1"/>
  <c r="E31" i="23"/>
  <c r="K146" i="23" l="1"/>
  <c r="J146" i="23"/>
  <c r="I146" i="23"/>
  <c r="H146" i="23"/>
  <c r="B98" i="23" l="1"/>
  <c r="C152" i="23" l="1"/>
  <c r="C144" i="23"/>
  <c r="B144" i="23"/>
  <c r="F144" i="23"/>
  <c r="C76" i="23"/>
  <c r="B76" i="23"/>
  <c r="F76" i="23"/>
  <c r="E26" i="23"/>
  <c r="C33" i="23" l="1"/>
  <c r="E126" i="23" l="1"/>
  <c r="E125" i="23"/>
  <c r="E43" i="23"/>
  <c r="F142" i="23"/>
  <c r="C142" i="23"/>
  <c r="B142" i="23"/>
  <c r="E121" i="23" l="1"/>
  <c r="E122" i="23"/>
  <c r="E64" i="23"/>
  <c r="E59" i="23"/>
  <c r="E39" i="23"/>
  <c r="F34" i="23"/>
  <c r="E25" i="23"/>
  <c r="C121" i="23"/>
  <c r="F128" i="23" l="1"/>
  <c r="F126" i="23"/>
  <c r="F124" i="23"/>
  <c r="F122" i="23"/>
  <c r="B121" i="23"/>
  <c r="B122" i="23"/>
  <c r="B123" i="23"/>
  <c r="B124" i="23"/>
  <c r="B125" i="23"/>
  <c r="B126" i="23"/>
  <c r="B127" i="23"/>
  <c r="B128" i="23"/>
  <c r="C128" i="23"/>
  <c r="C127" i="23"/>
  <c r="C126" i="23"/>
  <c r="C125" i="23"/>
  <c r="C124" i="23"/>
  <c r="C123" i="23"/>
  <c r="C122" i="23"/>
  <c r="F40" i="23"/>
  <c r="F41" i="23"/>
  <c r="F42" i="23"/>
  <c r="F43" i="23"/>
  <c r="F44" i="23"/>
  <c r="F45" i="23"/>
  <c r="F46" i="23"/>
  <c r="F47" i="23"/>
  <c r="F48" i="23"/>
  <c r="F49" i="23"/>
  <c r="F50" i="23"/>
  <c r="F51" i="23"/>
  <c r="F52" i="23"/>
  <c r="F53" i="23"/>
  <c r="F55" i="23"/>
  <c r="F57" i="23"/>
  <c r="F58" i="23"/>
  <c r="F59" i="23"/>
  <c r="F60" i="23"/>
  <c r="F61" i="23"/>
  <c r="F62" i="23"/>
  <c r="F63" i="23"/>
  <c r="F64" i="23"/>
  <c r="F66" i="23"/>
  <c r="F67" i="23"/>
  <c r="F68" i="23"/>
  <c r="F69" i="23"/>
  <c r="F70" i="23"/>
  <c r="F71" i="23"/>
  <c r="F72" i="23"/>
  <c r="F73" i="23"/>
  <c r="F74" i="23"/>
  <c r="F78" i="23"/>
  <c r="F79" i="23"/>
  <c r="F80" i="23"/>
  <c r="F81" i="23"/>
  <c r="F82" i="23"/>
  <c r="F83" i="23"/>
  <c r="F84" i="23"/>
  <c r="F85" i="23"/>
  <c r="F86" i="23"/>
  <c r="F87" i="23"/>
  <c r="F89" i="23"/>
  <c r="F90" i="23"/>
  <c r="F91" i="23"/>
  <c r="F92" i="23"/>
  <c r="F93" i="23"/>
  <c r="F94" i="23"/>
  <c r="F95" i="23"/>
  <c r="F96" i="23"/>
  <c r="F97" i="23"/>
  <c r="F98" i="23"/>
  <c r="F99" i="23"/>
  <c r="F100" i="23"/>
  <c r="F101" i="23"/>
  <c r="F102" i="23"/>
  <c r="F103" i="23"/>
  <c r="F104" i="23"/>
  <c r="F105" i="23"/>
  <c r="F106" i="23"/>
  <c r="F107" i="23"/>
  <c r="F108" i="23"/>
  <c r="F109" i="23"/>
  <c r="F110" i="23"/>
  <c r="F111" i="23"/>
  <c r="F116" i="23"/>
  <c r="F117" i="23"/>
  <c r="F118" i="23"/>
  <c r="F119" i="23"/>
  <c r="F121" i="23"/>
  <c r="F123" i="23"/>
  <c r="F125" i="23"/>
  <c r="F127" i="23"/>
  <c r="F130" i="23"/>
  <c r="F131" i="23"/>
  <c r="F132" i="23"/>
  <c r="F133" i="23"/>
  <c r="F134" i="23"/>
  <c r="F135" i="23"/>
  <c r="F136" i="23"/>
  <c r="F137" i="23"/>
  <c r="F138" i="23"/>
  <c r="F139" i="23"/>
  <c r="F140" i="23"/>
  <c r="F141" i="23"/>
  <c r="F146" i="23"/>
  <c r="F147" i="23"/>
  <c r="F148" i="23"/>
  <c r="F149" i="23"/>
  <c r="F150" i="23"/>
  <c r="F151" i="23"/>
  <c r="F152" i="23"/>
  <c r="F153" i="23"/>
  <c r="F154" i="23"/>
  <c r="F155" i="23"/>
  <c r="F156" i="23"/>
  <c r="F157" i="23"/>
  <c r="F158" i="23"/>
  <c r="F159" i="23"/>
  <c r="F161" i="23"/>
  <c r="F162" i="23"/>
  <c r="F39" i="23"/>
  <c r="B87" i="23" l="1"/>
  <c r="B57" i="23"/>
  <c r="C159" i="23"/>
  <c r="C158" i="23"/>
  <c r="B159" i="23"/>
  <c r="B158" i="23"/>
  <c r="D8" i="21" l="1"/>
  <c r="F25" i="23"/>
  <c r="F26" i="23"/>
  <c r="F27" i="23"/>
  <c r="F28" i="23"/>
  <c r="F29" i="23"/>
  <c r="F30" i="23"/>
  <c r="F31" i="23"/>
  <c r="F32" i="23"/>
  <c r="F33" i="23"/>
  <c r="C116" i="23" l="1"/>
  <c r="C55" i="23"/>
  <c r="E8" i="21"/>
  <c r="C154" i="23" l="1"/>
  <c r="B149" i="23"/>
  <c r="B148" i="23"/>
  <c r="C156" i="23"/>
  <c r="C157" i="23"/>
  <c r="C155" i="23"/>
  <c r="B157" i="23"/>
  <c r="B156" i="23"/>
  <c r="B155" i="23"/>
  <c r="B154" i="23"/>
  <c r="C153" i="23"/>
  <c r="B153" i="23"/>
  <c r="B152" i="23"/>
  <c r="C151" i="23"/>
  <c r="B151" i="23"/>
  <c r="C150" i="23"/>
  <c r="B150" i="23"/>
  <c r="C147" i="23"/>
  <c r="C146" i="23"/>
  <c r="B147" i="23"/>
  <c r="B146" i="23"/>
  <c r="C140" i="23"/>
  <c r="B140" i="23"/>
  <c r="C141" i="23"/>
  <c r="C139" i="23"/>
  <c r="C138" i="23"/>
  <c r="C137" i="23"/>
  <c r="C136" i="23"/>
  <c r="C135" i="23"/>
  <c r="C134" i="23"/>
  <c r="B141" i="23"/>
  <c r="B139" i="23"/>
  <c r="B138" i="23"/>
  <c r="B137" i="23"/>
  <c r="B136" i="23"/>
  <c r="B135" i="23"/>
  <c r="B134" i="23"/>
  <c r="C133" i="23"/>
  <c r="C132" i="23"/>
  <c r="B133" i="23"/>
  <c r="B132" i="23"/>
  <c r="B120" i="23"/>
  <c r="C119" i="23"/>
  <c r="B119" i="23"/>
  <c r="C118" i="23"/>
  <c r="B118" i="23"/>
  <c r="C117" i="23"/>
  <c r="C111" i="23"/>
  <c r="C110" i="23"/>
  <c r="C109" i="23"/>
  <c r="C108" i="23"/>
  <c r="B111" i="23"/>
  <c r="B110" i="23"/>
  <c r="B109" i="23"/>
  <c r="B108" i="23"/>
  <c r="B107" i="23"/>
  <c r="B106" i="23"/>
  <c r="B105" i="23"/>
  <c r="B104" i="23"/>
  <c r="B103" i="23"/>
  <c r="B102" i="23"/>
  <c r="B101" i="23"/>
  <c r="B100" i="23"/>
  <c r="B96" i="23"/>
  <c r="B99" i="23"/>
  <c r="B95" i="23"/>
  <c r="B97" i="23"/>
  <c r="B94" i="23"/>
  <c r="B93" i="23"/>
  <c r="B92" i="23"/>
  <c r="B91" i="23"/>
  <c r="B90" i="23"/>
  <c r="B89" i="23"/>
  <c r="C74" i="23"/>
  <c r="B74" i="23"/>
  <c r="B42" i="23"/>
  <c r="B41" i="23"/>
  <c r="B40" i="23"/>
  <c r="C73" i="23" l="1"/>
  <c r="B73" i="23"/>
  <c r="B86" i="23"/>
  <c r="B85" i="23"/>
  <c r="B84" i="23"/>
  <c r="B83" i="23"/>
  <c r="B82" i="23"/>
  <c r="B81" i="23"/>
  <c r="B80" i="23"/>
  <c r="B79" i="23"/>
  <c r="B78" i="23"/>
  <c r="B117" i="23" l="1"/>
  <c r="B61" i="23" l="1"/>
  <c r="B64" i="23"/>
  <c r="C53" i="23"/>
  <c r="C52" i="23"/>
  <c r="C51" i="23"/>
  <c r="C50" i="23"/>
  <c r="C49" i="23"/>
  <c r="C48" i="23"/>
  <c r="C47" i="23"/>
  <c r="C46" i="23"/>
  <c r="C45" i="23"/>
  <c r="C44" i="23"/>
  <c r="C43" i="23"/>
  <c r="B53" i="23" l="1"/>
  <c r="B52" i="23"/>
  <c r="B51" i="23"/>
  <c r="B50" i="23"/>
  <c r="B49" i="23"/>
  <c r="B48" i="23"/>
  <c r="B47" i="23"/>
  <c r="B46" i="23"/>
  <c r="B45" i="23"/>
  <c r="B44" i="23"/>
  <c r="B43" i="23"/>
  <c r="B34" i="23"/>
  <c r="B33" i="23"/>
  <c r="B32" i="23"/>
  <c r="B31" i="23"/>
  <c r="B30" i="23"/>
  <c r="B29" i="23"/>
  <c r="B28" i="23"/>
  <c r="B27" i="23"/>
  <c r="B26" i="23" l="1"/>
  <c r="H27" i="23" l="1"/>
  <c r="H39" i="23" l="1"/>
  <c r="H31" i="23"/>
  <c r="H30" i="23"/>
  <c r="I27" i="23"/>
  <c r="I28" i="23"/>
  <c r="H28" i="23"/>
  <c r="B116" i="23" l="1"/>
  <c r="W166" i="23" l="1"/>
  <c r="V166" i="23"/>
  <c r="U166" i="23"/>
  <c r="T166" i="23"/>
  <c r="S166" i="23"/>
  <c r="R166" i="23"/>
  <c r="K106" i="21" l="1"/>
  <c r="L106" i="21"/>
  <c r="I106" i="21" l="1"/>
  <c r="I108" i="21" l="1"/>
  <c r="I111" i="21" l="1"/>
  <c r="L108" i="21"/>
  <c r="K108" i="21"/>
  <c r="I101" i="21"/>
  <c r="I115" i="21" l="1"/>
  <c r="B113" i="23" l="1"/>
  <c r="G73" i="21" l="1"/>
  <c r="G74" i="21" l="1"/>
  <c r="G75" i="21"/>
  <c r="G77" i="21" l="1"/>
  <c r="G76" i="21"/>
  <c r="G78" i="21" l="1"/>
  <c r="G79" i="21"/>
  <c r="G81" i="21" l="1"/>
  <c r="F82" i="21" s="1"/>
  <c r="G82" i="21" s="1"/>
  <c r="G83" i="21" s="1"/>
  <c r="G80" i="21"/>
  <c r="G97" i="21"/>
  <c r="G99" i="21" l="1"/>
  <c r="F100" i="21" s="1"/>
  <c r="G100" i="21" s="1"/>
  <c r="G101" i="21" s="1"/>
  <c r="G98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菊池 泰充</author>
  </authors>
  <commentList>
    <comment ref="D19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産廃除く
</t>
        </r>
      </text>
    </comment>
    <comment ref="D21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産廃除く
</t>
        </r>
      </text>
    </comment>
    <comment ref="C74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産廃除く
</t>
        </r>
      </text>
    </comment>
    <comment ref="C76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産廃除く
</t>
        </r>
      </text>
    </comment>
    <comment ref="C90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産廃除く
</t>
        </r>
      </text>
    </comment>
    <comment ref="C92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産廃除く
</t>
        </r>
      </text>
    </comment>
  </commentList>
</comments>
</file>

<file path=xl/sharedStrings.xml><?xml version="1.0" encoding="utf-8"?>
<sst xmlns="http://schemas.openxmlformats.org/spreadsheetml/2006/main" count="580" uniqueCount="320">
  <si>
    <t>規格・寸法</t>
  </si>
  <si>
    <t>計算式</t>
    <rPh sb="0" eb="2">
      <t>ケイサン</t>
    </rPh>
    <rPh sb="2" eb="3">
      <t>シキ</t>
    </rPh>
    <phoneticPr fontId="2"/>
  </si>
  <si>
    <t>１</t>
    <phoneticPr fontId="2"/>
  </si>
  <si>
    <t>式</t>
    <rPh sb="0" eb="1">
      <t>シキ</t>
    </rPh>
    <phoneticPr fontId="2"/>
  </si>
  <si>
    <t>(2)</t>
  </si>
  <si>
    <t>直接工事費</t>
    <rPh sb="0" eb="2">
      <t>チョクセツ</t>
    </rPh>
    <rPh sb="2" eb="5">
      <t>コウジヒ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</si>
  <si>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3"/>
  </si>
  <si>
    <t>純工事費</t>
    <rPh sb="0" eb="1">
      <t>ジュン</t>
    </rPh>
    <rPh sb="1" eb="3">
      <t>コウジ</t>
    </rPh>
    <rPh sb="3" eb="4">
      <t>ヒ</t>
    </rPh>
    <phoneticPr fontId="3"/>
  </si>
  <si>
    <t>現場管理費</t>
    <rPh sb="0" eb="2">
      <t>ゲンバ</t>
    </rPh>
    <rPh sb="2" eb="5">
      <t>カンリヒ</t>
    </rPh>
    <phoneticPr fontId="3"/>
  </si>
  <si>
    <t>工事原価</t>
    <rPh sb="0" eb="4">
      <t>コウジゲンカ</t>
    </rPh>
    <phoneticPr fontId="3"/>
  </si>
  <si>
    <t>一般管理費</t>
    <rPh sb="0" eb="2">
      <t>イッパン</t>
    </rPh>
    <rPh sb="2" eb="5">
      <t>カンリヒ</t>
    </rPh>
    <phoneticPr fontId="3"/>
  </si>
  <si>
    <t>計算価格</t>
    <rPh sb="0" eb="2">
      <t>ケイサン</t>
    </rPh>
    <rPh sb="2" eb="4">
      <t>カカク</t>
    </rPh>
    <phoneticPr fontId="3"/>
  </si>
  <si>
    <t>端数処理</t>
    <rPh sb="0" eb="2">
      <t>ハスウ</t>
    </rPh>
    <rPh sb="2" eb="4">
      <t>ショリ</t>
    </rPh>
    <phoneticPr fontId="3"/>
  </si>
  <si>
    <t>工事価格</t>
    <rPh sb="0" eb="2">
      <t>コウジ</t>
    </rPh>
    <rPh sb="2" eb="4">
      <t>カカク</t>
    </rPh>
    <phoneticPr fontId="3"/>
  </si>
  <si>
    <t>消費税</t>
    <rPh sb="0" eb="3">
      <t>ショウヒゼイ</t>
    </rPh>
    <phoneticPr fontId="3"/>
  </si>
  <si>
    <t>積算価格</t>
    <rPh sb="0" eb="2">
      <t>セキサン</t>
    </rPh>
    <rPh sb="2" eb="4">
      <t>カカク</t>
    </rPh>
    <phoneticPr fontId="3"/>
  </si>
  <si>
    <t>数量計算書</t>
    <phoneticPr fontId="2"/>
  </si>
  <si>
    <t>上限</t>
    <rPh sb="0" eb="2">
      <t>ジョウゲン</t>
    </rPh>
    <phoneticPr fontId="2"/>
  </si>
  <si>
    <t>下限</t>
    <rPh sb="0" eb="2">
      <t>カゲン</t>
    </rPh>
    <phoneticPr fontId="2"/>
  </si>
  <si>
    <t>％</t>
    <phoneticPr fontId="2"/>
  </si>
  <si>
    <t>純工事-発生材</t>
    <rPh sb="0" eb="1">
      <t>ジュン</t>
    </rPh>
    <rPh sb="1" eb="3">
      <t>コウジ</t>
    </rPh>
    <rPh sb="4" eb="7">
      <t>ハッセイザイ</t>
    </rPh>
    <phoneticPr fontId="2"/>
  </si>
  <si>
    <t>(3)</t>
  </si>
  <si>
    <t>(4)</t>
  </si>
  <si>
    <t>機械+電気設備工事</t>
    <rPh sb="0" eb="2">
      <t>キカイ</t>
    </rPh>
    <rPh sb="3" eb="5">
      <t>デンキ</t>
    </rPh>
    <rPh sb="5" eb="9">
      <t>セツビコウジ</t>
    </rPh>
    <phoneticPr fontId="2"/>
  </si>
  <si>
    <t>個</t>
    <rPh sb="0" eb="1">
      <t>コ</t>
    </rPh>
    <phoneticPr fontId="2"/>
  </si>
  <si>
    <t>(5)</t>
  </si>
  <si>
    <t>(6)</t>
  </si>
  <si>
    <t>項　目</t>
    <phoneticPr fontId="2"/>
  </si>
  <si>
    <t>規　格</t>
    <rPh sb="0" eb="1">
      <t>タダシ</t>
    </rPh>
    <rPh sb="2" eb="3">
      <t>カク</t>
    </rPh>
    <phoneticPr fontId="2"/>
  </si>
  <si>
    <t>単　位</t>
    <phoneticPr fontId="2"/>
  </si>
  <si>
    <t>(7)</t>
  </si>
  <si>
    <t>内訳書明細書</t>
    <rPh sb="0" eb="1">
      <t>ウチ</t>
    </rPh>
    <rPh sb="1" eb="2">
      <t>ヤク</t>
    </rPh>
    <rPh sb="2" eb="3">
      <t>ショ</t>
    </rPh>
    <rPh sb="3" eb="6">
      <t>メイサイショ</t>
    </rPh>
    <phoneticPr fontId="3"/>
  </si>
  <si>
    <t>名　称</t>
    <phoneticPr fontId="2"/>
  </si>
  <si>
    <t>数　量</t>
    <phoneticPr fontId="2"/>
  </si>
  <si>
    <t>単　価</t>
    <phoneticPr fontId="2"/>
  </si>
  <si>
    <t>金　額</t>
    <phoneticPr fontId="2"/>
  </si>
  <si>
    <t>備　考</t>
    <phoneticPr fontId="2"/>
  </si>
  <si>
    <t>％</t>
    <phoneticPr fontId="2"/>
  </si>
  <si>
    <t>(8)</t>
  </si>
  <si>
    <t>(1)</t>
  </si>
  <si>
    <t>２</t>
    <phoneticPr fontId="2"/>
  </si>
  <si>
    <t>(9)</t>
  </si>
  <si>
    <t>(10)</t>
  </si>
  <si>
    <t>Ⅰ</t>
    <phoneticPr fontId="2"/>
  </si>
  <si>
    <t>２</t>
  </si>
  <si>
    <t>㎡</t>
    <phoneticPr fontId="2"/>
  </si>
  <si>
    <t>３</t>
    <phoneticPr fontId="2"/>
  </si>
  <si>
    <t>４</t>
    <phoneticPr fontId="2"/>
  </si>
  <si>
    <t>５</t>
    <phoneticPr fontId="2"/>
  </si>
  <si>
    <t>Ⅱ</t>
    <phoneticPr fontId="2"/>
  </si>
  <si>
    <t>機械設備工事</t>
    <rPh sb="0" eb="6">
      <t>キカイセツビコウジ</t>
    </rPh>
    <phoneticPr fontId="2"/>
  </si>
  <si>
    <t>配管工事</t>
    <rPh sb="0" eb="4">
      <t>ハイカンコウジ</t>
    </rPh>
    <phoneticPr fontId="2"/>
  </si>
  <si>
    <t>SGP-VA管</t>
    <rPh sb="6" eb="7">
      <t>カン</t>
    </rPh>
    <phoneticPr fontId="2"/>
  </si>
  <si>
    <t>20A</t>
    <phoneticPr fontId="2"/>
  </si>
  <si>
    <t>100A</t>
    <phoneticPr fontId="2"/>
  </si>
  <si>
    <t>空気調和設備工事</t>
    <rPh sb="0" eb="8">
      <t>クウキチョウワセツビコウジ</t>
    </rPh>
    <phoneticPr fontId="2"/>
  </si>
  <si>
    <t>冷媒用被覆銅管</t>
    <rPh sb="0" eb="7">
      <t>レイバイヨウヒフクドウカン</t>
    </rPh>
    <phoneticPr fontId="2"/>
  </si>
  <si>
    <t>ドレン管</t>
    <rPh sb="3" eb="4">
      <t>カン</t>
    </rPh>
    <phoneticPr fontId="2"/>
  </si>
  <si>
    <t>給排気換気扇</t>
    <rPh sb="0" eb="6">
      <t>キュウハイキカンキセン</t>
    </rPh>
    <phoneticPr fontId="2"/>
  </si>
  <si>
    <t>換気扇</t>
    <rPh sb="0" eb="3">
      <t>カンキセン</t>
    </rPh>
    <phoneticPr fontId="2"/>
  </si>
  <si>
    <t>深形フード</t>
    <rPh sb="0" eb="2">
      <t>フカガタ</t>
    </rPh>
    <phoneticPr fontId="2"/>
  </si>
  <si>
    <t>給排水衛生設備工事</t>
    <rPh sb="0" eb="9">
      <t>キュウハイスイエイセイセツビコウジ</t>
    </rPh>
    <phoneticPr fontId="2"/>
  </si>
  <si>
    <t>洋便器</t>
    <rPh sb="0" eb="3">
      <t>ヨウベンキ</t>
    </rPh>
    <phoneticPr fontId="2"/>
  </si>
  <si>
    <t>温水便座</t>
    <rPh sb="0" eb="4">
      <t>オンスイベンザ</t>
    </rPh>
    <phoneticPr fontId="2"/>
  </si>
  <si>
    <t>２連紙巻器</t>
    <rPh sb="1" eb="5">
      <t>レンカミマキキ</t>
    </rPh>
    <phoneticPr fontId="2"/>
  </si>
  <si>
    <t>壁掛け式洗面台</t>
    <rPh sb="0" eb="2">
      <t>カベカ</t>
    </rPh>
    <rPh sb="3" eb="4">
      <t>シキ</t>
    </rPh>
    <rPh sb="4" eb="7">
      <t>センメンダイ</t>
    </rPh>
    <phoneticPr fontId="2"/>
  </si>
  <si>
    <t>ＬＥＤ灯付化粧鏡</t>
    <rPh sb="3" eb="8">
      <t>トウツキケショウカガミ</t>
    </rPh>
    <phoneticPr fontId="2"/>
  </si>
  <si>
    <t>電気設備工事</t>
    <rPh sb="0" eb="6">
      <t>デンキセツビコウジ</t>
    </rPh>
    <phoneticPr fontId="2"/>
  </si>
  <si>
    <t>ＬＥＤダウンライト</t>
    <phoneticPr fontId="2"/>
  </si>
  <si>
    <t>ＬＥＤベースライト</t>
    <phoneticPr fontId="2"/>
  </si>
  <si>
    <t>Ⅲ</t>
    <phoneticPr fontId="2"/>
  </si>
  <si>
    <t>1</t>
    <phoneticPr fontId="2"/>
  </si>
  <si>
    <t>撤去工事</t>
    <rPh sb="0" eb="4">
      <t>テッキョコウジ</t>
    </rPh>
    <phoneticPr fontId="2"/>
  </si>
  <si>
    <t>保温工事</t>
    <rPh sb="0" eb="4">
      <t>ホオンコウジ</t>
    </rPh>
    <phoneticPr fontId="2"/>
  </si>
  <si>
    <t>オイル流量計</t>
    <rPh sb="3" eb="6">
      <t>リュウリョウケイ</t>
    </rPh>
    <phoneticPr fontId="2"/>
  </si>
  <si>
    <t>７</t>
    <phoneticPr fontId="2"/>
  </si>
  <si>
    <t>(11)</t>
  </si>
  <si>
    <t>(12)</t>
  </si>
  <si>
    <t>一般</t>
    <rPh sb="0" eb="2">
      <t>イッパン</t>
    </rPh>
    <phoneticPr fontId="2"/>
  </si>
  <si>
    <t>Ⅳ</t>
    <phoneticPr fontId="2"/>
  </si>
  <si>
    <t>１</t>
    <phoneticPr fontId="2"/>
  </si>
  <si>
    <t>臭化リチウム処分</t>
    <rPh sb="0" eb="2">
      <t>シュウカ</t>
    </rPh>
    <rPh sb="6" eb="8">
      <t>ショブン</t>
    </rPh>
    <phoneticPr fontId="2"/>
  </si>
  <si>
    <t>箇所</t>
    <rPh sb="0" eb="2">
      <t>カショ</t>
    </rPh>
    <phoneticPr fontId="2"/>
  </si>
  <si>
    <t>枚</t>
    <rPh sb="0" eb="1">
      <t>マイ</t>
    </rPh>
    <phoneticPr fontId="2"/>
  </si>
  <si>
    <t>台</t>
    <rPh sb="0" eb="1">
      <t>ダイ</t>
    </rPh>
    <phoneticPr fontId="2"/>
  </si>
  <si>
    <t>ｍ</t>
    <phoneticPr fontId="2"/>
  </si>
  <si>
    <t>個</t>
    <rPh sb="0" eb="1">
      <t>コ</t>
    </rPh>
    <phoneticPr fontId="2"/>
  </si>
  <si>
    <t>㎥</t>
    <phoneticPr fontId="2"/>
  </si>
  <si>
    <t>灯</t>
    <rPh sb="0" eb="1">
      <t>トウ</t>
    </rPh>
    <phoneticPr fontId="2"/>
  </si>
  <si>
    <t>発生材処理</t>
    <rPh sb="0" eb="3">
      <t>ハッセイザイ</t>
    </rPh>
    <rPh sb="3" eb="5">
      <t>ショリ</t>
    </rPh>
    <phoneticPr fontId="2"/>
  </si>
  <si>
    <t>VP管　20A</t>
    <rPh sb="2" eb="3">
      <t>カン</t>
    </rPh>
    <phoneticPr fontId="2"/>
  </si>
  <si>
    <t>VD-10ZLEC12-FPS</t>
    <phoneticPr fontId="2"/>
  </si>
  <si>
    <t>P-13VS4</t>
    <phoneticPr fontId="2"/>
  </si>
  <si>
    <t>φ100</t>
    <phoneticPr fontId="2"/>
  </si>
  <si>
    <t>BC-220SK、DT-K250</t>
    <phoneticPr fontId="2"/>
  </si>
  <si>
    <t>CW-PA21LQF-NE-R2</t>
    <phoneticPr fontId="2"/>
  </si>
  <si>
    <t>CF-63HS</t>
    <phoneticPr fontId="2"/>
  </si>
  <si>
    <t>LSA721CBSNW、M721SW</t>
  </si>
  <si>
    <t>MH-451NFJ</t>
  </si>
  <si>
    <t>LRS14-04-30K</t>
    <phoneticPr fontId="2"/>
  </si>
  <si>
    <t>LSS9-4-37</t>
    <phoneticPr fontId="2"/>
  </si>
  <si>
    <t>(1)</t>
    <phoneticPr fontId="2"/>
  </si>
  <si>
    <t>コンクリート撤去</t>
    <rPh sb="6" eb="8">
      <t>テッキョ</t>
    </rPh>
    <phoneticPr fontId="2"/>
  </si>
  <si>
    <t>鉄筋切断共</t>
    <rPh sb="0" eb="5">
      <t>テッキンセツダンキョウ</t>
    </rPh>
    <phoneticPr fontId="2"/>
  </si>
  <si>
    <t>一重張り</t>
    <rPh sb="0" eb="3">
      <t>イチジュウバ</t>
    </rPh>
    <phoneticPr fontId="2"/>
  </si>
  <si>
    <t>一般</t>
    <rPh sb="0" eb="2">
      <t>イッパン</t>
    </rPh>
    <phoneticPr fontId="2"/>
  </si>
  <si>
    <t>ペアコイル6.35×12.70</t>
    <phoneticPr fontId="2"/>
  </si>
  <si>
    <t>組</t>
    <rPh sb="0" eb="1">
      <t>クミ</t>
    </rPh>
    <phoneticPr fontId="2"/>
  </si>
  <si>
    <t>発生材処分</t>
    <rPh sb="0" eb="3">
      <t>ハッセイザイ</t>
    </rPh>
    <rPh sb="3" eb="5">
      <t>ショブン</t>
    </rPh>
    <phoneticPr fontId="2"/>
  </si>
  <si>
    <t>ｔ</t>
    <phoneticPr fontId="2"/>
  </si>
  <si>
    <t>VL-10ES3-D</t>
    <phoneticPr fontId="2"/>
  </si>
  <si>
    <t>P-100CVS6</t>
    <phoneticPr fontId="2"/>
  </si>
  <si>
    <t>床上掃除口</t>
    <rPh sb="0" eb="5">
      <t>ユカウエソウジコウ</t>
    </rPh>
    <phoneticPr fontId="2"/>
  </si>
  <si>
    <t>50A</t>
    <phoneticPr fontId="2"/>
  </si>
  <si>
    <t>(20)</t>
  </si>
  <si>
    <t>(13)</t>
  </si>
  <si>
    <t>(14)</t>
  </si>
  <si>
    <t>(15)</t>
  </si>
  <si>
    <t>(16)</t>
  </si>
  <si>
    <t>(17)</t>
  </si>
  <si>
    <t>(18)</t>
  </si>
  <si>
    <t>(19)</t>
  </si>
  <si>
    <t>(21)</t>
  </si>
  <si>
    <t>(22)</t>
  </si>
  <si>
    <t>８</t>
    <phoneticPr fontId="2"/>
  </si>
  <si>
    <t>箇所</t>
    <rPh sb="0" eb="2">
      <t>カショ</t>
    </rPh>
    <phoneticPr fontId="2"/>
  </si>
  <si>
    <t>はつり工事</t>
    <rPh sb="3" eb="5">
      <t>コウジ</t>
    </rPh>
    <phoneticPr fontId="2"/>
  </si>
  <si>
    <t>(6)</t>
    <phoneticPr fontId="2"/>
  </si>
  <si>
    <t>(7)</t>
    <phoneticPr fontId="2"/>
  </si>
  <si>
    <t>32A</t>
    <phoneticPr fontId="2"/>
  </si>
  <si>
    <t>50A</t>
    <phoneticPr fontId="2"/>
  </si>
  <si>
    <t>75A</t>
    <phoneticPr fontId="2"/>
  </si>
  <si>
    <t>吸収式冷温水機</t>
    <rPh sb="0" eb="7">
      <t>キュウシュウシキレイオンスイキ</t>
    </rPh>
    <phoneticPr fontId="2"/>
  </si>
  <si>
    <t>冷却水ポンプ</t>
    <rPh sb="0" eb="3">
      <t>レイキャクスイ</t>
    </rPh>
    <phoneticPr fontId="2"/>
  </si>
  <si>
    <t>冷温水ポンプ</t>
    <rPh sb="0" eb="3">
      <t>レイオンスイ</t>
    </rPh>
    <phoneticPr fontId="2"/>
  </si>
  <si>
    <t>ｵｲﾙｻｰﾋﾞｽﾀﾝｸ</t>
    <phoneticPr fontId="2"/>
  </si>
  <si>
    <t>油ポンプ</t>
    <rPh sb="0" eb="1">
      <t>アブラ</t>
    </rPh>
    <phoneticPr fontId="2"/>
  </si>
  <si>
    <t>鋳鉄管100A</t>
    <rPh sb="0" eb="3">
      <t>チュウテツカン</t>
    </rPh>
    <phoneticPr fontId="2"/>
  </si>
  <si>
    <t>鋼管20A</t>
    <rPh sb="0" eb="2">
      <t>コウカン</t>
    </rPh>
    <phoneticPr fontId="2"/>
  </si>
  <si>
    <t>換気扇（再使用）</t>
    <rPh sb="0" eb="3">
      <t>カンキセン</t>
    </rPh>
    <rPh sb="4" eb="7">
      <t>サイシヨウ</t>
    </rPh>
    <phoneticPr fontId="2"/>
  </si>
  <si>
    <t>鋼管32A</t>
    <rPh sb="0" eb="2">
      <t>コウカン</t>
    </rPh>
    <phoneticPr fontId="2"/>
  </si>
  <si>
    <t>鋼管50A</t>
    <rPh sb="0" eb="2">
      <t>コウカン</t>
    </rPh>
    <phoneticPr fontId="2"/>
  </si>
  <si>
    <t>鋼管80A</t>
    <rPh sb="0" eb="2">
      <t>コウカン</t>
    </rPh>
    <phoneticPr fontId="2"/>
  </si>
  <si>
    <t>玉型弁20A</t>
    <rPh sb="0" eb="3">
      <t>タマガタベン</t>
    </rPh>
    <phoneticPr fontId="2"/>
  </si>
  <si>
    <t>玉型弁50A</t>
    <rPh sb="0" eb="3">
      <t>タマガタベン</t>
    </rPh>
    <phoneticPr fontId="2"/>
  </si>
  <si>
    <t>玉型弁80A</t>
    <rPh sb="0" eb="3">
      <t>タマガタベン</t>
    </rPh>
    <phoneticPr fontId="2"/>
  </si>
  <si>
    <t>吸収式冷温水機</t>
    <rPh sb="0" eb="7">
      <t>キュウシュウシキレイオンスイキ</t>
    </rPh>
    <phoneticPr fontId="2"/>
  </si>
  <si>
    <t>(1)</t>
    <phoneticPr fontId="2"/>
  </si>
  <si>
    <t>電灯工事</t>
    <rPh sb="0" eb="2">
      <t>デントウ</t>
    </rPh>
    <rPh sb="2" eb="4">
      <t>コウジ</t>
    </rPh>
    <phoneticPr fontId="2"/>
  </si>
  <si>
    <t>配管工事</t>
    <rPh sb="0" eb="2">
      <t>ハイカン</t>
    </rPh>
    <rPh sb="2" eb="4">
      <t>コウジ</t>
    </rPh>
    <phoneticPr fontId="2"/>
  </si>
  <si>
    <t>個</t>
    <rPh sb="0" eb="1">
      <t>コ</t>
    </rPh>
    <phoneticPr fontId="2"/>
  </si>
  <si>
    <t>E25</t>
    <phoneticPr fontId="2"/>
  </si>
  <si>
    <t>E31</t>
    <phoneticPr fontId="2"/>
  </si>
  <si>
    <t>図面5/23、19/23、20/23より、1-A：1個、3-B：1個</t>
    <rPh sb="33" eb="34">
      <t>コ</t>
    </rPh>
    <phoneticPr fontId="2"/>
  </si>
  <si>
    <t>図面5/23、19/23より、1-A：2個</t>
    <phoneticPr fontId="2"/>
  </si>
  <si>
    <t>1-(1)と同じ</t>
    <rPh sb="6" eb="7">
      <t>オナ</t>
    </rPh>
    <phoneticPr fontId="2"/>
  </si>
  <si>
    <t>図面3/23、12/23より、3-B天井伏図：1.33*2.375＝3.16㎡</t>
    <rPh sb="18" eb="22">
      <t>テンジョウフセズ</t>
    </rPh>
    <phoneticPr fontId="2"/>
  </si>
  <si>
    <t>図面5/23、23/23より、ｵｲﾙｻｰﾋﾞｽﾀﾝｸ周辺電気配線系統図：1個</t>
    <rPh sb="28" eb="34">
      <t>デンキハイセンケイトウ</t>
    </rPh>
    <rPh sb="34" eb="35">
      <t>：</t>
    </rPh>
    <phoneticPr fontId="2"/>
  </si>
  <si>
    <t>図面5/23、23/23より、冷却水ポンプ・冷温水ポンプ周辺電気配線系統図：1個</t>
    <rPh sb="15" eb="18">
      <t>レイキャクスイ</t>
    </rPh>
    <rPh sb="22" eb="25">
      <t>レイオンスイ</t>
    </rPh>
    <rPh sb="28" eb="30">
      <t>シュウヘン</t>
    </rPh>
    <rPh sb="30" eb="37">
      <t>デンキハイセンケイトウズ</t>
    </rPh>
    <phoneticPr fontId="2"/>
  </si>
  <si>
    <t>図面3/23、14/23より、3-B平面図：0.75ｍ</t>
    <rPh sb="0" eb="2">
      <t>ズメン</t>
    </rPh>
    <rPh sb="18" eb="21">
      <t>ヘイメンズ</t>
    </rPh>
    <phoneticPr fontId="2"/>
  </si>
  <si>
    <t>(7)</t>
    <phoneticPr fontId="2"/>
  </si>
  <si>
    <t>(23)</t>
  </si>
  <si>
    <t>煙道ﾌﾞﾗｲﾝﾄﾞﾌﾗﾝｼﾞ（再使用）</t>
    <rPh sb="0" eb="2">
      <t>エンドウ</t>
    </rPh>
    <rPh sb="15" eb="18">
      <t>サイシヨウ</t>
    </rPh>
    <phoneticPr fontId="2"/>
  </si>
  <si>
    <t>図面5/23、20/23より、L-1分電盤図：1個</t>
    <rPh sb="24" eb="25">
      <t>コ</t>
    </rPh>
    <phoneticPr fontId="2"/>
  </si>
  <si>
    <t>図面5/23、20/23より、P-1動力盤図：1個　図面5/23、22/23より、空調室外機詳細図：1個</t>
    <rPh sb="18" eb="21">
      <t>ドウリョクバン</t>
    </rPh>
    <rPh sb="21" eb="22">
      <t>ズ</t>
    </rPh>
    <rPh sb="24" eb="25">
      <t>コ</t>
    </rPh>
    <rPh sb="41" eb="46">
      <t>クウチョウシツガイキ</t>
    </rPh>
    <rPh sb="46" eb="49">
      <t>ショウサイズ</t>
    </rPh>
    <rPh sb="51" eb="52">
      <t>コ</t>
    </rPh>
    <phoneticPr fontId="2"/>
  </si>
  <si>
    <t>図面5/23、22/23より、D-D’断面図：2個</t>
    <rPh sb="19" eb="22">
      <t>ダンメンズ</t>
    </rPh>
    <rPh sb="24" eb="25">
      <t>コ</t>
    </rPh>
    <phoneticPr fontId="2"/>
  </si>
  <si>
    <t>図面5/23、23/23より、吸収式冷温水機電気配線系統図：0.8+0.8＝1.6ｍ</t>
    <rPh sb="15" eb="17">
      <t>キュウシュウ</t>
    </rPh>
    <rPh sb="17" eb="18">
      <t>シキ</t>
    </rPh>
    <rPh sb="18" eb="21">
      <t>レイオンスイ</t>
    </rPh>
    <rPh sb="21" eb="22">
      <t>キ</t>
    </rPh>
    <rPh sb="22" eb="24">
      <t>デンキ</t>
    </rPh>
    <rPh sb="24" eb="26">
      <t>ハイセン</t>
    </rPh>
    <rPh sb="26" eb="29">
      <t>ケイトウズ</t>
    </rPh>
    <phoneticPr fontId="2"/>
  </si>
  <si>
    <t>図面5/23、22/23より、冷却水ポンプ冷温水ポンプ電気配線系統図：4.5ｍ</t>
    <phoneticPr fontId="2"/>
  </si>
  <si>
    <t>図面5/23、20/23より、3-B平面図改修前：1灯</t>
    <rPh sb="18" eb="21">
      <t>ヘイメンズ</t>
    </rPh>
    <rPh sb="21" eb="24">
      <t>カイシュウマエ</t>
    </rPh>
    <rPh sb="26" eb="27">
      <t>トウ</t>
    </rPh>
    <phoneticPr fontId="2"/>
  </si>
  <si>
    <t>図面5/23、12/23より、2-A天井伏図：1灯</t>
    <rPh sb="18" eb="22">
      <t>テンジョウフセズ</t>
    </rPh>
    <rPh sb="24" eb="25">
      <t>トウ</t>
    </rPh>
    <phoneticPr fontId="2"/>
  </si>
  <si>
    <t>図面5/23、19/23より、1-A平面図改修前：２灯</t>
    <rPh sb="18" eb="21">
      <t>ヘイメンズ</t>
    </rPh>
    <rPh sb="21" eb="24">
      <t>カイシュウマエ</t>
    </rPh>
    <rPh sb="26" eb="27">
      <t>トウ</t>
    </rPh>
    <phoneticPr fontId="2"/>
  </si>
  <si>
    <t>図面5/23、20/23より、L-1分電盤図：1個</t>
    <rPh sb="18" eb="21">
      <t>ブンデンバン</t>
    </rPh>
    <rPh sb="21" eb="22">
      <t>ズ</t>
    </rPh>
    <phoneticPr fontId="2"/>
  </si>
  <si>
    <t>図面5/23、20/23より、P-1動力盤図：1個</t>
    <rPh sb="18" eb="21">
      <t>ドウリョクバン</t>
    </rPh>
    <rPh sb="21" eb="22">
      <t>ズ</t>
    </rPh>
    <phoneticPr fontId="2"/>
  </si>
  <si>
    <t>図面5/23、19/23、20/23より、1-A平面図改修前：1個、3-B平面図改修前：1個</t>
    <rPh sb="24" eb="27">
      <t>ヘイメンズ</t>
    </rPh>
    <rPh sb="27" eb="30">
      <t>カイシュウマエ</t>
    </rPh>
    <rPh sb="37" eb="43">
      <t>ヘイメンズカイシュウマエ</t>
    </rPh>
    <rPh sb="45" eb="46">
      <t>コ</t>
    </rPh>
    <phoneticPr fontId="2"/>
  </si>
  <si>
    <t>積算
数量</t>
    <rPh sb="0" eb="2">
      <t>セキサン</t>
    </rPh>
    <phoneticPr fontId="2"/>
  </si>
  <si>
    <t>採用
数量</t>
    <rPh sb="0" eb="2">
      <t>サイヨウ</t>
    </rPh>
    <rPh sb="3" eb="5">
      <t>スウリョウ</t>
    </rPh>
    <phoneticPr fontId="2"/>
  </si>
  <si>
    <t>図面12/23より、2-A天井伏図：1箇所</t>
    <rPh sb="13" eb="15">
      <t>テンジョウ</t>
    </rPh>
    <rPh sb="15" eb="17">
      <t>フセズ</t>
    </rPh>
    <rPh sb="19" eb="21">
      <t>カショ</t>
    </rPh>
    <phoneticPr fontId="2"/>
  </si>
  <si>
    <t>図面4/23より、2.4ｔ</t>
    <phoneticPr fontId="2"/>
  </si>
  <si>
    <t>図面5/23、22/23より、空調室外機詳細図：0.19+0.15+0.15＝0.49ｍ</t>
    <phoneticPr fontId="2"/>
  </si>
  <si>
    <t>図面5/23、20/23より、3-B平面図改修後：0.95+1.92+0.48＝3.35ｍ　</t>
    <rPh sb="18" eb="21">
      <t>ヘイメンズ</t>
    </rPh>
    <rPh sb="21" eb="24">
      <t>カイシュウゴ</t>
    </rPh>
    <phoneticPr fontId="2"/>
  </si>
  <si>
    <t>図面5/23、19/23より、1-A平面図改修後：8.2ｍ　</t>
    <rPh sb="18" eb="21">
      <t>ヘイメンズ</t>
    </rPh>
    <phoneticPr fontId="2"/>
  </si>
  <si>
    <t>図面5/23、19/23より、1-B平面図改修後：2.1ｍ　</t>
    <rPh sb="18" eb="21">
      <t>ヘイメンズ</t>
    </rPh>
    <phoneticPr fontId="2"/>
  </si>
  <si>
    <t>図面5/23、19/23より、1-A平面図改修後：5.45ｍ　</t>
    <rPh sb="18" eb="21">
      <t>ヘイメンズ</t>
    </rPh>
    <phoneticPr fontId="2"/>
  </si>
  <si>
    <t>図面5/23、20/23より、3-B平面図改修後：２灯</t>
    <rPh sb="18" eb="21">
      <t>ヘイメンズ</t>
    </rPh>
    <rPh sb="26" eb="27">
      <t>トウ</t>
    </rPh>
    <phoneticPr fontId="2"/>
  </si>
  <si>
    <t>図面5/23、19/23より、1-A平面図改修後：２灯</t>
    <rPh sb="18" eb="21">
      <t>ヘイメンズ</t>
    </rPh>
    <rPh sb="26" eb="27">
      <t>トウ</t>
    </rPh>
    <phoneticPr fontId="2"/>
  </si>
  <si>
    <t>図面5/23、19/23より、1-A平面図改修後：3個</t>
    <rPh sb="18" eb="21">
      <t>ヘイメンズ</t>
    </rPh>
    <rPh sb="26" eb="27">
      <t>コ</t>
    </rPh>
    <phoneticPr fontId="2"/>
  </si>
  <si>
    <t>図面5/23、20/23より、3-B平面図改修後：1個</t>
    <rPh sb="18" eb="21">
      <t>ヘイメンズ</t>
    </rPh>
    <rPh sb="26" eb="27">
      <t>コ</t>
    </rPh>
    <phoneticPr fontId="2"/>
  </si>
  <si>
    <t>図面5/23、20/23より、3-B平面図改修後：2個</t>
    <rPh sb="18" eb="21">
      <t>ヘイメンズ</t>
    </rPh>
    <rPh sb="26" eb="27">
      <t>コ</t>
    </rPh>
    <phoneticPr fontId="2"/>
  </si>
  <si>
    <t>図面5/23、19/23より、1-A平面図改修後：1個</t>
    <rPh sb="18" eb="21">
      <t>ヘイメンズ</t>
    </rPh>
    <rPh sb="26" eb="27">
      <t>コ</t>
    </rPh>
    <phoneticPr fontId="2"/>
  </si>
  <si>
    <t>図面5/23、23/23より、①冷却水ポンプ冷温水ポンプ電気配線系統図：1.7ｍ　②ｵｲﾙｻｰﾋﾞｽﾀﾝｸ周辺電気配線系統図：7.1ｍ　③油ポンプ電気配線系統図：0.9ｍ　
①1.7ｍ+②7.1ｍ+③0.9ｍ＝9.7ｍ</t>
    <rPh sb="16" eb="19">
      <t>レイキャクスイ</t>
    </rPh>
    <rPh sb="22" eb="25">
      <t>レイオンスイ</t>
    </rPh>
    <rPh sb="28" eb="32">
      <t>デンキハイセン</t>
    </rPh>
    <rPh sb="32" eb="35">
      <t>ケイトウズ</t>
    </rPh>
    <rPh sb="53" eb="55">
      <t>シュウヘン</t>
    </rPh>
    <rPh sb="55" eb="62">
      <t>デンキハイセンケイトウズ</t>
    </rPh>
    <rPh sb="69" eb="70">
      <t>アブラ</t>
    </rPh>
    <rPh sb="73" eb="80">
      <t>デンキハイセンケイトウズ</t>
    </rPh>
    <phoneticPr fontId="2"/>
  </si>
  <si>
    <t>壁掛け式、1.5馬力、
冷房能力3.6kw</t>
    <phoneticPr fontId="2"/>
  </si>
  <si>
    <t>図面4/23、18/23より、吸収式冷温水機配管系統図：1.6+13.8＝15.4ｍ</t>
    <phoneticPr fontId="2"/>
  </si>
  <si>
    <t>図面4/23、18/23より、吸収式冷温水機配管系統図：1個</t>
    <rPh sb="0" eb="2">
      <t>ズメン</t>
    </rPh>
    <rPh sb="15" eb="17">
      <t>キュウシュウ</t>
    </rPh>
    <rPh sb="17" eb="18">
      <t>シキ</t>
    </rPh>
    <rPh sb="18" eb="21">
      <t>レイオンスイ</t>
    </rPh>
    <rPh sb="21" eb="22">
      <t>キ</t>
    </rPh>
    <rPh sb="22" eb="24">
      <t>ハイカン</t>
    </rPh>
    <rPh sb="24" eb="27">
      <t>ケイトウズ</t>
    </rPh>
    <rPh sb="29" eb="30">
      <t>コ</t>
    </rPh>
    <phoneticPr fontId="2"/>
  </si>
  <si>
    <t>貫通口径150㎜、
ｺﾝｸﾘｰﾄ厚さ100～150㎜</t>
    <rPh sb="0" eb="4">
      <t>カンツウコウケイ</t>
    </rPh>
    <phoneticPr fontId="2"/>
  </si>
  <si>
    <t>貫通口径125㎜、
ｺﾝｸﾘｰﾄ厚さ100～150㎜</t>
    <rPh sb="0" eb="4">
      <t>カンツウコウケイ</t>
    </rPh>
    <phoneticPr fontId="2"/>
  </si>
  <si>
    <t>貫通口径100㎜、
ｺﾝｸﾘｰﾄ厚さ100～150㎜</t>
    <rPh sb="0" eb="4">
      <t>カンツウコウケイ</t>
    </rPh>
    <phoneticPr fontId="2"/>
  </si>
  <si>
    <t>貫通口径75㎜、
ｺﾝｸﾘｰﾄ厚さ200㎜程度</t>
    <rPh sb="0" eb="4">
      <t>カンツウコウケイ</t>
    </rPh>
    <phoneticPr fontId="2"/>
  </si>
  <si>
    <t>貫通口径75㎜、
ｺﾝｸﾘｰﾄ厚さ100～150㎜</t>
    <rPh sb="0" eb="4">
      <t>カンツウコウケイ</t>
    </rPh>
    <phoneticPr fontId="2"/>
  </si>
  <si>
    <t>貫通口径63㎜、
ｺﾝｸﾘｰﾄ厚さ100～150㎜</t>
    <rPh sb="0" eb="4">
      <t>カンツウコウケイ</t>
    </rPh>
    <phoneticPr fontId="2"/>
  </si>
  <si>
    <t>貫通口径50㎜、
ｺﾝｸﾘｰﾄ厚さ100～150㎜</t>
    <rPh sb="0" eb="4">
      <t>カンツウコウケイ</t>
    </rPh>
    <phoneticPr fontId="2"/>
  </si>
  <si>
    <t>貫通口径32㎜
、ｺﾝｸﾘｰﾄ厚さ100～150㎜</t>
    <rPh sb="0" eb="4">
      <t>カンツウコウケイ</t>
    </rPh>
    <phoneticPr fontId="2"/>
  </si>
  <si>
    <t>貫通口径25㎜、
ｺﾝｸﾘｰﾄ厚さ200㎜程度</t>
    <phoneticPr fontId="2"/>
  </si>
  <si>
    <t>貫通口径25㎜、
ｺﾝｸﾘｰﾄ厚さ100～150㎜</t>
    <phoneticPr fontId="2"/>
  </si>
  <si>
    <t>図面5/23、21/23より、①3-B詳細図：1.28+0.62+0.33+0.2+2.21+2.21＝6.58ｍ　②L-1分電盤詳細図：0.81ｍ
①6.85ｍ+0.81ｍ＝7.66ｍ</t>
    <rPh sb="19" eb="22">
      <t>ショウサイズ</t>
    </rPh>
    <rPh sb="62" eb="65">
      <t>ブンデンバン</t>
    </rPh>
    <rPh sb="65" eb="68">
      <t>ショウサイズ</t>
    </rPh>
    <phoneticPr fontId="2"/>
  </si>
  <si>
    <t>図面3/23、11/23より、蛍光灯器具１個再使用</t>
    <rPh sb="0" eb="2">
      <t>ズメン</t>
    </rPh>
    <rPh sb="15" eb="20">
      <t>ケイコウトウキグ</t>
    </rPh>
    <rPh sb="21" eb="22">
      <t>コ</t>
    </rPh>
    <rPh sb="22" eb="25">
      <t>サイシヨウ</t>
    </rPh>
    <phoneticPr fontId="2"/>
  </si>
  <si>
    <t>６</t>
    <phoneticPr fontId="2"/>
  </si>
  <si>
    <t>(10)</t>
    <phoneticPr fontId="2"/>
  </si>
  <si>
    <t>図面3/23、16/23より、3-B給水配管図改修後：1.42+1.2+0.21+0.21＝3.04ｍ</t>
    <rPh sb="0" eb="2">
      <t>ズメン</t>
    </rPh>
    <rPh sb="18" eb="20">
      <t>キュウスイ</t>
    </rPh>
    <rPh sb="20" eb="22">
      <t>ハイカン</t>
    </rPh>
    <rPh sb="22" eb="23">
      <t>ズ</t>
    </rPh>
    <rPh sb="23" eb="26">
      <t>カイシュウゴ</t>
    </rPh>
    <phoneticPr fontId="2"/>
  </si>
  <si>
    <t>図面3/23、17/23より、3-B排水配管図改修後：0.37+0.63＝1ｍ</t>
    <rPh sb="0" eb="2">
      <t>ズメン</t>
    </rPh>
    <rPh sb="18" eb="20">
      <t>ハイスイ</t>
    </rPh>
    <rPh sb="20" eb="22">
      <t>ハイカン</t>
    </rPh>
    <rPh sb="22" eb="23">
      <t>ズ</t>
    </rPh>
    <rPh sb="23" eb="25">
      <t>カイシュウ</t>
    </rPh>
    <rPh sb="25" eb="26">
      <t>ゴ</t>
    </rPh>
    <phoneticPr fontId="2"/>
  </si>
  <si>
    <t>図面3/23、17/23より、3-B排水配管図改修後：1.23+0.63＝1.86ｍ</t>
    <rPh sb="0" eb="2">
      <t>ズメン</t>
    </rPh>
    <phoneticPr fontId="2"/>
  </si>
  <si>
    <t>図面3/23、17/23より、3-B排水配管図改修後：0.37+0.63＝1ｍ</t>
    <rPh sb="0" eb="2">
      <t>ズメン</t>
    </rPh>
    <phoneticPr fontId="2"/>
  </si>
  <si>
    <t>図面3/23、17/23より、3-B排水配管図改修後：1.5+0.63＝2.13ｍ</t>
    <rPh sb="0" eb="2">
      <t>ズメン</t>
    </rPh>
    <phoneticPr fontId="2"/>
  </si>
  <si>
    <t>煙道φ200</t>
    <rPh sb="0" eb="2">
      <t>エンドウ</t>
    </rPh>
    <phoneticPr fontId="2"/>
  </si>
  <si>
    <t>図面4/23、18/23より、吸収式冷温水機配管系統図：8+7.6+14.7+11.8＝42.1ｍ</t>
    <phoneticPr fontId="2"/>
  </si>
  <si>
    <t>図面5/23、21/23より、3-B詳細図：1.28+0.33+0.62+0.2＝2.43ｍ</t>
    <phoneticPr fontId="2"/>
  </si>
  <si>
    <t>図面5/23、20/23より、①3-B平面図改修後：1.9ｍ　図面21/23より、②L-1分電盤詳細図：0.95ｍ　
①1.9ｍ+②0.95ｍ＝2.85ｍ</t>
    <rPh sb="19" eb="22">
      <t>ヘイメンズ</t>
    </rPh>
    <rPh sb="31" eb="33">
      <t>ズメン</t>
    </rPh>
    <rPh sb="45" eb="48">
      <t>ブンデンバン</t>
    </rPh>
    <rPh sb="48" eb="51">
      <t>ショウサイズ</t>
    </rPh>
    <phoneticPr fontId="2"/>
  </si>
  <si>
    <t>図面5/23、21/23より、①3-B詳細図：4.42ｍ　②北側立面図：7.4ｍ　③L-1分電盤詳細図：1.26ｍ　
①4.42m＋②7.4ｍ+③1.26ｍ＝13.08ｍ</t>
    <rPh sb="30" eb="35">
      <t>キタガワリツメンズ</t>
    </rPh>
    <phoneticPr fontId="2"/>
  </si>
  <si>
    <t>１－(３)と同じ</t>
    <rPh sb="6" eb="7">
      <t>オナ</t>
    </rPh>
    <phoneticPr fontId="2"/>
  </si>
  <si>
    <t>図面3/23、13/23より、①1-A平面図：0.59ｍ　図面3/23、14/23より、②3-B平面図：0.544ｍ　図面3/23、22/23より、③空調室外機詳細図：0.2+0.2+0.2＝0.6ｍ　図面3/23、22/23より、④空調室外機詳細図：0.4+0.3+0.4＝1.1ｍ　
①0.59ｍ+②0.544ｍ+③0.6ｍ+④1.1ｍ＝3.01ｍ</t>
    <rPh sb="0" eb="2">
      <t>ズメン</t>
    </rPh>
    <rPh sb="19" eb="22">
      <t>ヘイメンズ</t>
    </rPh>
    <rPh sb="75" eb="80">
      <t>クウチョウシツガイキ</t>
    </rPh>
    <rPh sb="80" eb="83">
      <t>ショウサイズ</t>
    </rPh>
    <phoneticPr fontId="2"/>
  </si>
  <si>
    <t>図面3/23、8/23より、基礎ｺﾝｸﾘｰﾄ①0.56+0.38+0.56+0.38＝1.88ｍ、基礎ｺﾝｸﾘｰﾄ②0.26+2.35+0.26+2.35＝5.22ｍ、基礎ｺﾝｸﾘｰﾄ③1.06+1.06+1.06+1.06＝4.12ｍ、基礎ｺﾝｸﾘｰﾄ④2.06+1.46+2.06+1.46＝7.04ｍ、図面10/23より、⑤沓摺設置箇所0.9+0.9+0.1+0.1＝2ｍ
①1.88ｍ+②5.22ｍ+③4.12ｍ+④7.04ｍ+⑤2ｍ＝20.26ｍ</t>
    <rPh sb="14" eb="16">
      <t>キソ</t>
    </rPh>
    <rPh sb="49" eb="51">
      <t>キソ</t>
    </rPh>
    <rPh sb="154" eb="156">
      <t>ズメン</t>
    </rPh>
    <rPh sb="165" eb="171">
      <t>クツズリセッチカショ</t>
    </rPh>
    <phoneticPr fontId="2"/>
  </si>
  <si>
    <t>図面3/23、12/23より、2-B天井伏図：1.33*2.375＝3.16㎡</t>
    <rPh sb="0" eb="2">
      <t>ズメン</t>
    </rPh>
    <rPh sb="18" eb="22">
      <t>テンジョウフセズ</t>
    </rPh>
    <phoneticPr fontId="2"/>
  </si>
  <si>
    <t>図面3/23、11/23より、3-B平面図改修前：１枚</t>
    <rPh sb="18" eb="21">
      <t>ヘイメンズ</t>
    </rPh>
    <rPh sb="21" eb="24">
      <t>カイシュウマエ</t>
    </rPh>
    <rPh sb="26" eb="27">
      <t>マイ</t>
    </rPh>
    <phoneticPr fontId="2"/>
  </si>
  <si>
    <t>図面3/23、11/23より、3-B平面図改修前：1.33*2.375＝3.16</t>
    <rPh sb="18" eb="21">
      <t>ヘイメンズ</t>
    </rPh>
    <rPh sb="21" eb="24">
      <t>カイシュウマエ</t>
    </rPh>
    <phoneticPr fontId="2"/>
  </si>
  <si>
    <t>図面3/23より、基礎ｺﾝｸﾘｰﾄ①0.06㎥、基礎ｺﾝｸﾘｰﾄ②0.1㎥、基礎ｺﾝｸﾘｰﾄ③0.31㎥+基礎ｺﾝｸﾘｰﾄ④0.62㎥、⑤沓摺設置箇所0.01㎥、⑥化粧石膏ボード3.16*0.0095＝0.03㎥、⑦ｼｰｼﾞﾝｸﾞ石膏ﾎﾞｰﾄﾞ3.16*0.0095＝0.03㎥、⑧ﾋﾞﾆﾙ床ﾀｲﾙ3.16*0.002＝0.006㎥、⑨ｿﾌﾄ巾木6.54*0.01*0.002＝0.001
①0.06㎥+②0.1㎥+③0.31㎥+④0.62㎥+⑤0.01㎥+⑥0.03㎥+⑦0.03㎥+⑧0.006㎥+⑨0.001㎥＝1.167㎥</t>
    <rPh sb="9" eb="11">
      <t>キソ</t>
    </rPh>
    <rPh sb="24" eb="26">
      <t>キソ</t>
    </rPh>
    <rPh sb="38" eb="40">
      <t>キソ</t>
    </rPh>
    <rPh sb="53" eb="55">
      <t>キソ</t>
    </rPh>
    <rPh sb="69" eb="75">
      <t>クツズリセッチカショ</t>
    </rPh>
    <rPh sb="82" eb="86">
      <t>ケショウセッコウ</t>
    </rPh>
    <rPh sb="115" eb="117">
      <t>セッコウ</t>
    </rPh>
    <rPh sb="145" eb="146">
      <t>ユカ</t>
    </rPh>
    <rPh sb="171" eb="173">
      <t>ハバキ</t>
    </rPh>
    <phoneticPr fontId="2"/>
  </si>
  <si>
    <t>図面3/23、18/23より、吸収式冷温水機配管系統図：冷温水還管2箇所+ドレン管5箇所＝7箇所</t>
    <rPh sb="28" eb="31">
      <t>レイオンスイ</t>
    </rPh>
    <rPh sb="31" eb="32">
      <t>カエ</t>
    </rPh>
    <rPh sb="32" eb="33">
      <t>カン</t>
    </rPh>
    <rPh sb="34" eb="36">
      <t>カショ</t>
    </rPh>
    <rPh sb="40" eb="41">
      <t>カン</t>
    </rPh>
    <rPh sb="42" eb="44">
      <t>カショ</t>
    </rPh>
    <rPh sb="46" eb="48">
      <t>カショ</t>
    </rPh>
    <phoneticPr fontId="2"/>
  </si>
  <si>
    <t>図面3/23、18/23より、吸収式冷温水機配管系統図：冷温水還管1箇所+冷却水還管1箇所+冷却水往管1箇所＝3箇所</t>
    <rPh sb="28" eb="31">
      <t>レイオンスイ</t>
    </rPh>
    <rPh sb="31" eb="32">
      <t>カエ</t>
    </rPh>
    <rPh sb="32" eb="33">
      <t>カン</t>
    </rPh>
    <rPh sb="34" eb="36">
      <t>カショ</t>
    </rPh>
    <rPh sb="37" eb="40">
      <t>レイキャクスイ</t>
    </rPh>
    <rPh sb="40" eb="41">
      <t>カエ</t>
    </rPh>
    <rPh sb="41" eb="42">
      <t>カン</t>
    </rPh>
    <rPh sb="43" eb="45">
      <t>カショ</t>
    </rPh>
    <rPh sb="46" eb="49">
      <t>レイキャクスイ</t>
    </rPh>
    <rPh sb="49" eb="51">
      <t>オウカン</t>
    </rPh>
    <rPh sb="52" eb="54">
      <t>カショ</t>
    </rPh>
    <rPh sb="56" eb="58">
      <t>カショ</t>
    </rPh>
    <phoneticPr fontId="2"/>
  </si>
  <si>
    <t>図面3/23、18/23より、吸収式冷温水機配管系統図：冷温水往管5箇所</t>
    <rPh sb="28" eb="31">
      <t>レイオンスイ</t>
    </rPh>
    <rPh sb="31" eb="32">
      <t>オウ</t>
    </rPh>
    <rPh sb="32" eb="33">
      <t>カン</t>
    </rPh>
    <rPh sb="34" eb="36">
      <t>カショ</t>
    </rPh>
    <phoneticPr fontId="2"/>
  </si>
  <si>
    <t>図面3/23、18/23より、吸収式冷温水機配管系統図：ドレン管3箇所</t>
    <rPh sb="31" eb="32">
      <t>カン</t>
    </rPh>
    <rPh sb="33" eb="35">
      <t>カショ</t>
    </rPh>
    <phoneticPr fontId="2"/>
  </si>
  <si>
    <t>図面3/23、17/23より、C－C’断面図：1個</t>
    <rPh sb="0" eb="2">
      <t>ズメン</t>
    </rPh>
    <rPh sb="18" eb="22">
      <t>'ダンメンズ</t>
    </rPh>
    <rPh sb="24" eb="25">
      <t>コ</t>
    </rPh>
    <phoneticPr fontId="2"/>
  </si>
  <si>
    <t>図面3/23、18/23より、ｵｲﾙｻｰﾋﾞｽﾀﾝｸ周辺配管系統図：2個</t>
    <rPh sb="0" eb="2">
      <t>ズメン</t>
    </rPh>
    <rPh sb="26" eb="28">
      <t>シュウヘン</t>
    </rPh>
    <rPh sb="28" eb="33">
      <t>ハイカンケイトウズ</t>
    </rPh>
    <rPh sb="35" eb="36">
      <t>コ</t>
    </rPh>
    <phoneticPr fontId="2"/>
  </si>
  <si>
    <t>図面3/23、18/23より、ｵｲﾙｻｰﾋﾞｽﾀﾝｸ周辺配管系統図：1個</t>
    <rPh sb="0" eb="2">
      <t>ズメン</t>
    </rPh>
    <rPh sb="35" eb="36">
      <t>コ</t>
    </rPh>
    <phoneticPr fontId="2"/>
  </si>
  <si>
    <t>図面3/23、18/23より、吸収式冷温水機配管系統図：1個</t>
    <rPh sb="0" eb="2">
      <t>ズメン</t>
    </rPh>
    <rPh sb="15" eb="22">
      <t>キュウシュウシキレイオンスイキ</t>
    </rPh>
    <rPh sb="22" eb="27">
      <t>ハイカンケイトウズ</t>
    </rPh>
    <rPh sb="29" eb="30">
      <t>コ</t>
    </rPh>
    <phoneticPr fontId="2"/>
  </si>
  <si>
    <t>図面3/23、16/23より、3-A給水配管図改修後：1箇所</t>
    <rPh sb="18" eb="23">
      <t>キュウスイハイカンズ</t>
    </rPh>
    <rPh sb="23" eb="26">
      <t>カイシュウゴ</t>
    </rPh>
    <rPh sb="28" eb="30">
      <t>カショ</t>
    </rPh>
    <phoneticPr fontId="2"/>
  </si>
  <si>
    <t>図面3/23、17/23より、3-A排水配管図改修後：1箇所</t>
    <rPh sb="18" eb="19">
      <t>ハイ</t>
    </rPh>
    <rPh sb="28" eb="30">
      <t>カショ</t>
    </rPh>
    <phoneticPr fontId="2"/>
  </si>
  <si>
    <t>図面3/23、13/23より、1-A,1-B機械設備平面図改修後：1台</t>
    <rPh sb="31" eb="32">
      <t>ゴ</t>
    </rPh>
    <rPh sb="34" eb="35">
      <t>ダイ</t>
    </rPh>
    <phoneticPr fontId="2"/>
  </si>
  <si>
    <t>図面3/23、13/23より、1-A,1-B機械設備平面図改修後：1台</t>
    <rPh sb="34" eb="35">
      <t>ダイ</t>
    </rPh>
    <phoneticPr fontId="2"/>
  </si>
  <si>
    <t>図面3/23、15/23より、A-A’断面図：2.2+0.17＝2.37ｍ</t>
    <phoneticPr fontId="2"/>
  </si>
  <si>
    <t>図面3/23、14/23より、3-B平面図：1台</t>
    <rPh sb="18" eb="21">
      <t>ヘイメンズ</t>
    </rPh>
    <rPh sb="23" eb="24">
      <t>ダイ</t>
    </rPh>
    <phoneticPr fontId="2"/>
  </si>
  <si>
    <t>図面3/23、14/23より、3-B平面図：1台</t>
    <rPh sb="23" eb="24">
      <t>ダイ</t>
    </rPh>
    <phoneticPr fontId="2"/>
  </si>
  <si>
    <t>図面3/23、14/23より、3-B詳細図：1.1+0.17＝1.27ｍ</t>
    <rPh sb="18" eb="21">
      <t>ショウサイズ</t>
    </rPh>
    <phoneticPr fontId="2"/>
  </si>
  <si>
    <t>図面3/23、14/23より、3-B平面図：1個</t>
    <rPh sb="23" eb="24">
      <t>コ</t>
    </rPh>
    <phoneticPr fontId="2"/>
  </si>
  <si>
    <t>図面3/23、14/23より、3-B平面図：1組</t>
    <rPh sb="23" eb="24">
      <t>クミ</t>
    </rPh>
    <phoneticPr fontId="2"/>
  </si>
  <si>
    <t>図面3/23、17/20より、3-A、3-B排水配管図改修後：1個</t>
    <rPh sb="22" eb="27">
      <t>ハイスイハイカンズ</t>
    </rPh>
    <rPh sb="27" eb="30">
      <t>カイシュウゴ</t>
    </rPh>
    <rPh sb="32" eb="33">
      <t>コ</t>
    </rPh>
    <phoneticPr fontId="2"/>
  </si>
  <si>
    <t>図面3/23、17/20より、3-A、3-B排水配管図改修後：1個</t>
    <rPh sb="32" eb="33">
      <t>コ</t>
    </rPh>
    <phoneticPr fontId="2"/>
  </si>
  <si>
    <t>図面3/23、16/20より、3-A、3-B給水配管図改修後：1個</t>
    <rPh sb="22" eb="23">
      <t>キュウ</t>
    </rPh>
    <rPh sb="32" eb="33">
      <t>コ</t>
    </rPh>
    <phoneticPr fontId="2"/>
  </si>
  <si>
    <t>図面3/23、16/20より、3-A、3-B給水配管図改修後：1個</t>
    <rPh sb="32" eb="33">
      <t>コ</t>
    </rPh>
    <phoneticPr fontId="2"/>
  </si>
  <si>
    <t>図面4/23、13/23より、1-A、1-B機械設備平面図改修前：１式</t>
    <rPh sb="31" eb="32">
      <t>マエ</t>
    </rPh>
    <rPh sb="34" eb="35">
      <t>シキ</t>
    </rPh>
    <phoneticPr fontId="2"/>
  </si>
  <si>
    <t>図面4/23、13/23より、1-A、1-B機械設備平面図改修前：１式</t>
    <rPh sb="22" eb="24">
      <t>キカイ</t>
    </rPh>
    <rPh sb="24" eb="26">
      <t>セツビ</t>
    </rPh>
    <rPh sb="26" eb="29">
      <t>ヘイメンズ</t>
    </rPh>
    <rPh sb="29" eb="31">
      <t>カイシュウ</t>
    </rPh>
    <rPh sb="31" eb="32">
      <t>マエ</t>
    </rPh>
    <rPh sb="34" eb="35">
      <t>シキ</t>
    </rPh>
    <phoneticPr fontId="2"/>
  </si>
  <si>
    <t>図面4/23、17/23より、B-B’断面図：0.2+0.235＝0.435ｍ</t>
    <rPh sb="19" eb="22">
      <t>ダンメンズ</t>
    </rPh>
    <phoneticPr fontId="2"/>
  </si>
  <si>
    <t>図面4/23、18/23より、①吸収式冷温水機配管系統図：4.5ｍ　②ｵｲﾙｻｰﾋﾞｽﾀﾝｸ周辺電気配線系統図：2.7+2.3＝5ｍ
①4.5ｍ+②5ｍ＝9.5ｍ</t>
    <phoneticPr fontId="2"/>
  </si>
  <si>
    <t>図面4/23、18/23より、①吸収式冷温水機配管系統図：6.7ｍ　②ｵｲﾙｻｰﾋﾞｽﾀﾝｸ周辺電気配線系統図：7.1ｍ
①6.7ｍ+②7.1ｍ＝13.8ｍ</t>
    <rPh sb="16" eb="23">
      <t>キュウシュウシキレイオンスイキ</t>
    </rPh>
    <rPh sb="23" eb="28">
      <t>ハイカンケイトウズ</t>
    </rPh>
    <rPh sb="46" eb="55">
      <t>シュウヘンデンキハイセンケイトウズ</t>
    </rPh>
    <phoneticPr fontId="2"/>
  </si>
  <si>
    <t>図面4/23、18/23より、吸収式冷温水機配管系統図：ﾄﾞﾚﾝ管6.7ｍ</t>
    <rPh sb="32" eb="33">
      <t>カン</t>
    </rPh>
    <phoneticPr fontId="2"/>
  </si>
  <si>
    <t>図面4/23、18/23より、吸収式冷温水機配管系統図：冷温水往管4.5ｍ</t>
    <rPh sb="28" eb="31">
      <t>レイオンスイ</t>
    </rPh>
    <rPh sb="31" eb="33">
      <t>オウカン</t>
    </rPh>
    <phoneticPr fontId="2"/>
  </si>
  <si>
    <t>図面5/23、19/23より、1-A、1-B電気設備平面図改修後：2.1ｍ</t>
    <rPh sb="22" eb="26">
      <t>デンキセツビ</t>
    </rPh>
    <rPh sb="26" eb="29">
      <t>ヘイメンズ</t>
    </rPh>
    <rPh sb="29" eb="32">
      <t>カイシュウゴ</t>
    </rPh>
    <phoneticPr fontId="2"/>
  </si>
  <si>
    <t>図面5/23、19/23より、①1-A、1-B電気設備平面図改修後：0.45+0.35＝0.8ｍ　図面22/23より、②D-D’断面図：1.67+1.13+0.6＝3.4ｍ　
①0.8ｍ+②3.4ｍ＝4.2ｍ</t>
    <rPh sb="23" eb="27">
      <t>デンキセツビ</t>
    </rPh>
    <rPh sb="27" eb="30">
      <t>ヘイメンズ</t>
    </rPh>
    <rPh sb="30" eb="33">
      <t>カイシュウゴ</t>
    </rPh>
    <rPh sb="49" eb="51">
      <t>ズメン</t>
    </rPh>
    <rPh sb="63" eb="67">
      <t>'ダンメンズ</t>
    </rPh>
    <phoneticPr fontId="2"/>
  </si>
  <si>
    <t>図面4/23、18/23より、①吸収式冷温水機配管系統図：ﾄﾞﾚﾝ管4個　②ｵｲﾙｻｰﾋﾞｽﾀﾝｸ周辺電気配線系統図：3個
①4個+②3個＝7個</t>
    <rPh sb="0" eb="2">
      <t>ズメン</t>
    </rPh>
    <rPh sb="16" eb="18">
      <t>キュウシュウ</t>
    </rPh>
    <rPh sb="18" eb="19">
      <t>シキ</t>
    </rPh>
    <rPh sb="19" eb="22">
      <t>レイオンスイ</t>
    </rPh>
    <rPh sb="22" eb="23">
      <t>キ</t>
    </rPh>
    <rPh sb="23" eb="25">
      <t>ハイカン</t>
    </rPh>
    <rPh sb="25" eb="28">
      <t>ケイトウズ</t>
    </rPh>
    <rPh sb="33" eb="34">
      <t>カン</t>
    </rPh>
    <rPh sb="35" eb="36">
      <t>コ</t>
    </rPh>
    <rPh sb="48" eb="50">
      <t>シュウヘン</t>
    </rPh>
    <rPh sb="50" eb="52">
      <t>デンキ</t>
    </rPh>
    <rPh sb="52" eb="54">
      <t>ハイセン</t>
    </rPh>
    <rPh sb="54" eb="57">
      <t>ケイトウズ</t>
    </rPh>
    <rPh sb="57" eb="58">
      <t>：</t>
    </rPh>
    <rPh sb="60" eb="61">
      <t xml:space="preserve">
</t>
    </rPh>
    <rPh sb="64" eb="65">
      <t>コ</t>
    </rPh>
    <rPh sb="68" eb="69">
      <t>コ</t>
    </rPh>
    <rPh sb="71" eb="72">
      <t>コ</t>
    </rPh>
    <phoneticPr fontId="2"/>
  </si>
  <si>
    <t>図面4/23、18/23より、吸収式冷温水機配管系統図：冷温水還管1個+冷温水往管1個+冷却水還管3個+冷却水往管1個＝6個</t>
    <rPh sb="0" eb="2">
      <t>ズメン</t>
    </rPh>
    <rPh sb="15" eb="17">
      <t>キュウシュウ</t>
    </rPh>
    <rPh sb="17" eb="18">
      <t>シキ</t>
    </rPh>
    <rPh sb="18" eb="21">
      <t>レイオンスイ</t>
    </rPh>
    <rPh sb="21" eb="22">
      <t>キ</t>
    </rPh>
    <rPh sb="22" eb="24">
      <t>ハイカン</t>
    </rPh>
    <rPh sb="24" eb="27">
      <t>ケイトウズ</t>
    </rPh>
    <rPh sb="28" eb="31">
      <t>レイオンスイ</t>
    </rPh>
    <rPh sb="31" eb="32">
      <t>カエ</t>
    </rPh>
    <rPh sb="32" eb="33">
      <t>カン</t>
    </rPh>
    <rPh sb="34" eb="35">
      <t>コ</t>
    </rPh>
    <rPh sb="36" eb="41">
      <t>レイオンスイオウカン</t>
    </rPh>
    <rPh sb="44" eb="47">
      <t>レイキャクスイ</t>
    </rPh>
    <rPh sb="47" eb="48">
      <t>カエ</t>
    </rPh>
    <rPh sb="48" eb="49">
      <t>カン</t>
    </rPh>
    <rPh sb="52" eb="55">
      <t>レイキャクスイ</t>
    </rPh>
    <rPh sb="55" eb="56">
      <t>オウ</t>
    </rPh>
    <rPh sb="56" eb="57">
      <t>カン</t>
    </rPh>
    <rPh sb="61" eb="62">
      <t>コ</t>
    </rPh>
    <phoneticPr fontId="2"/>
  </si>
  <si>
    <t>防水工事</t>
    <rPh sb="0" eb="2">
      <t>ボウスイ</t>
    </rPh>
    <rPh sb="2" eb="4">
      <t>コウジ</t>
    </rPh>
    <phoneticPr fontId="2"/>
  </si>
  <si>
    <t>防水工事</t>
    <rPh sb="0" eb="4">
      <t>ボウスイコウジ</t>
    </rPh>
    <phoneticPr fontId="2"/>
  </si>
  <si>
    <t>図面5/23より、1式</t>
    <rPh sb="0" eb="2">
      <t>ズメン</t>
    </rPh>
    <rPh sb="10" eb="11">
      <t>シキ</t>
    </rPh>
    <phoneticPr fontId="2"/>
  </si>
  <si>
    <t>片開き、再使用</t>
    <rPh sb="0" eb="2">
      <t>カタビラ</t>
    </rPh>
    <rPh sb="4" eb="7">
      <t>サイシヨウ</t>
    </rPh>
    <phoneticPr fontId="2"/>
  </si>
  <si>
    <t>450角、再使用</t>
    <rPh sb="3" eb="4">
      <t>カク</t>
    </rPh>
    <rPh sb="5" eb="8">
      <t>サイシヨウ</t>
    </rPh>
    <phoneticPr fontId="2"/>
  </si>
  <si>
    <t>図面5/23、19/23、23/23より、①IV1.6×2(3-B平面図改修前、1-A吸収式冷温水機電気配線系統図)：1.1*2+1.4*2＝5.0ｍ　②IV1.6×3(1-A、1-B電気設備平面図改修前、1-A吸収式冷温水機電気配線系統図、1-A冷却水ポンプ・冷温水ポンプ電気配線系統図、1-Aｵｲﾙｻｰﾋﾞｽﾀﾝｸ周辺電気配線系統図、油ﾎﾟﾝﾌﾟ電気配線系統図)：5.8*3+0.8*3+1.4*3+1.8*3+1.7*3+7.1*3+5*3+1.7*3+0.9*3+7.2*3+1.4*3＝104.4ｍ　③IV1.6×6(1-A吸収式冷温水機電気配線系統図、1-A冷却水ポンプ・冷温水ポンプ電気配線系統図)：0.8*6+0.9*6+4.5*6+1.6*6＝46.8ｍ　④IV1.6×8(1-A吸収式冷温水機電気配線系統図)：0.8*8+1.4*8+0.9*8＝24.8ｍ
　①5.0ｍ+②104.4ｍ+③41.4ｍ+④24.8ｍ＝171.4ｍ</t>
    <rPh sb="33" eb="36">
      <t>ヘイメンズ</t>
    </rPh>
    <rPh sb="36" eb="39">
      <t>カイシュウマエ</t>
    </rPh>
    <phoneticPr fontId="2"/>
  </si>
  <si>
    <t>図面4/23、16/23より、3-A、3-B給水配管図改修後：2箇所　</t>
    <rPh sb="22" eb="24">
      <t>キュウスイ</t>
    </rPh>
    <rPh sb="24" eb="26">
      <t>ハイカン</t>
    </rPh>
    <rPh sb="26" eb="27">
      <t>ズ</t>
    </rPh>
    <rPh sb="27" eb="29">
      <t>カイシュウ</t>
    </rPh>
    <rPh sb="29" eb="30">
      <t>ゴ</t>
    </rPh>
    <rPh sb="32" eb="34">
      <t>カショ</t>
    </rPh>
    <phoneticPr fontId="2"/>
  </si>
  <si>
    <t>図面4/23、19/23より、1-A、1-B平面図改修後：1箇所</t>
    <rPh sb="22" eb="25">
      <t>ヘイメンズ</t>
    </rPh>
    <rPh sb="25" eb="28">
      <t>カイシュウゴ</t>
    </rPh>
    <rPh sb="30" eb="32">
      <t>カショ</t>
    </rPh>
    <phoneticPr fontId="2"/>
  </si>
  <si>
    <t>図面4/23、20/23より、3-B平面図改修後：1箇所</t>
    <rPh sb="18" eb="21">
      <t>ヘイメンズ</t>
    </rPh>
    <rPh sb="21" eb="24">
      <t>カイシュウゴ</t>
    </rPh>
    <rPh sb="26" eb="28">
      <t>カショ</t>
    </rPh>
    <phoneticPr fontId="2"/>
  </si>
  <si>
    <t>図面4/23、17/23より、3-A、3-B排水配管図改修後：1箇所</t>
    <rPh sb="32" eb="34">
      <t>カショ</t>
    </rPh>
    <phoneticPr fontId="2"/>
  </si>
  <si>
    <t>図面4/23、16/23より、3-A、3-B給水配管図改修後：1箇所</t>
    <rPh sb="22" eb="24">
      <t>キュウスイ</t>
    </rPh>
    <rPh sb="24" eb="26">
      <t>ハイカン</t>
    </rPh>
    <rPh sb="26" eb="27">
      <t>ズ</t>
    </rPh>
    <rPh sb="27" eb="29">
      <t>カイシュウ</t>
    </rPh>
    <rPh sb="29" eb="30">
      <t>ゴ</t>
    </rPh>
    <rPh sb="32" eb="34">
      <t>カショ</t>
    </rPh>
    <phoneticPr fontId="2"/>
  </si>
  <si>
    <t>図面4/23、17/23より、3-A、3-B排水配管図改修後：1箇所</t>
    <rPh sb="22" eb="24">
      <t>ハイスイ</t>
    </rPh>
    <rPh sb="24" eb="26">
      <t>ハイカン</t>
    </rPh>
    <rPh sb="26" eb="27">
      <t>ズ</t>
    </rPh>
    <rPh sb="27" eb="29">
      <t>カイシュウ</t>
    </rPh>
    <rPh sb="29" eb="30">
      <t>ゴ</t>
    </rPh>
    <rPh sb="32" eb="34">
      <t>カショ</t>
    </rPh>
    <phoneticPr fontId="2"/>
  </si>
  <si>
    <t>図面4/23、13/23より、1-A、1-B機械設備平面図改修後：1箇所</t>
    <rPh sb="22" eb="26">
      <t>キカイセツビ</t>
    </rPh>
    <rPh sb="26" eb="29">
      <t>ヘイメンズ</t>
    </rPh>
    <rPh sb="29" eb="31">
      <t>カイシュウ</t>
    </rPh>
    <rPh sb="31" eb="32">
      <t>ゴ</t>
    </rPh>
    <rPh sb="34" eb="36">
      <t>カショ</t>
    </rPh>
    <phoneticPr fontId="2"/>
  </si>
  <si>
    <t>図面3/23、8/23より、基礎ｺﾝｸﾘｰﾄ①0.5*0.32*0.36＝0.06㎥、基礎ｺﾝｸﾘｰﾄ②0.2*2.35*0.21＝0.1㎥、基礎ｺﾝｸﾘｰﾄ③1*1*0.31＝0.31㎥、基礎ｺﾝｸﾘｰﾄ④2*1.4*0.22＝0.62㎥　図面10/23より⑤沓摺設置箇所0.1*0.9*0.03＝0.01
①0.06+②0.1㎡+③0.31+④0.62+⑤0.01=1.09㎥</t>
    <rPh sb="14" eb="16">
      <t>キソ</t>
    </rPh>
    <rPh sb="43" eb="45">
      <t>キソ</t>
    </rPh>
    <rPh sb="121" eb="123">
      <t>ズメン</t>
    </rPh>
    <rPh sb="131" eb="133">
      <t>クツズリ</t>
    </rPh>
    <rPh sb="133" eb="137">
      <t>セッチカショ</t>
    </rPh>
    <phoneticPr fontId="2"/>
  </si>
  <si>
    <t>図面3/23、11/23より、3-B平面図改修前：2.375+1.33+2.375+0.23+0.23＝6.54ｍ</t>
    <rPh sb="0" eb="2">
      <t>ズメン</t>
    </rPh>
    <rPh sb="18" eb="21">
      <t>ヘイメンズ</t>
    </rPh>
    <rPh sb="21" eb="24">
      <t>カイシュウマエ</t>
    </rPh>
    <phoneticPr fontId="2"/>
  </si>
  <si>
    <t>図面3/23、15/23より、A-A’断面図：2.2+0.26+0.17＝2.63ｍ</t>
    <rPh sb="19" eb="22">
      <t>ダンメンズ</t>
    </rPh>
    <phoneticPr fontId="2"/>
  </si>
  <si>
    <t>図面3/23、14/23より、3-B詳細図：1枚</t>
    <rPh sb="23" eb="24">
      <t>マイ</t>
    </rPh>
    <phoneticPr fontId="2"/>
  </si>
  <si>
    <t>7-(14)と同じ</t>
    <rPh sb="7" eb="8">
      <t>オナ</t>
    </rPh>
    <phoneticPr fontId="2"/>
  </si>
  <si>
    <t>7-(15)と同じ</t>
    <rPh sb="7" eb="8">
      <t>オナ</t>
    </rPh>
    <phoneticPr fontId="2"/>
  </si>
  <si>
    <t>小計</t>
    <rPh sb="0" eb="2">
      <t>ショウケイ</t>
    </rPh>
    <phoneticPr fontId="2"/>
  </si>
  <si>
    <t>アスベスト調査</t>
    <rPh sb="5" eb="7">
      <t>チョウサ</t>
    </rPh>
    <phoneticPr fontId="2"/>
  </si>
  <si>
    <t>検体</t>
    <rPh sb="0" eb="2">
      <t>ケンタイ</t>
    </rPh>
    <phoneticPr fontId="2"/>
  </si>
  <si>
    <t>配管保温剤、ガスケット　計2検体</t>
    <rPh sb="0" eb="5">
      <t>ハイカンホオンザイ</t>
    </rPh>
    <rPh sb="12" eb="13">
      <t>ケイ</t>
    </rPh>
    <rPh sb="14" eb="16">
      <t>ケンタイ</t>
    </rPh>
    <phoneticPr fontId="2"/>
  </si>
  <si>
    <t>その他</t>
    <rPh sb="2" eb="3">
      <t>タ</t>
    </rPh>
    <phoneticPr fontId="2"/>
  </si>
  <si>
    <t>８</t>
    <phoneticPr fontId="2"/>
  </si>
  <si>
    <t>９</t>
    <phoneticPr fontId="2"/>
  </si>
  <si>
    <t>図面4/23、13/23より、1-A、1-B機械設備平面図改修前：煙道φ200ﾌﾗﾝｼﾞ　１式</t>
    <rPh sb="33" eb="35">
      <t>エンドウ</t>
    </rPh>
    <rPh sb="46" eb="47">
      <t>シキ</t>
    </rPh>
    <phoneticPr fontId="2"/>
  </si>
  <si>
    <t>図面4/23、13/23より、1-A、1-B機械設備平面図改修前：煙道１式</t>
    <rPh sb="33" eb="35">
      <t>エンドウ</t>
    </rPh>
    <rPh sb="36" eb="37">
      <t>シキ</t>
    </rPh>
    <phoneticPr fontId="2"/>
  </si>
  <si>
    <t>図面5/23、22/23より、空調室外機詳細図：1面</t>
    <rPh sb="15" eb="20">
      <t>クウチョウシツガイキ</t>
    </rPh>
    <rPh sb="20" eb="23">
      <t>ショウサイズ</t>
    </rPh>
    <rPh sb="25" eb="26">
      <t>メン</t>
    </rPh>
    <phoneticPr fontId="2"/>
  </si>
  <si>
    <t>面</t>
    <rPh sb="0" eb="1">
      <t>メン</t>
    </rPh>
    <phoneticPr fontId="2"/>
  </si>
  <si>
    <t>図面3/23より、基礎ｺﾝｸﾘｰﾄ①0.06㎥、基礎ｺﾝｸﾘｰﾄ②0.1㎥、基礎ｺﾝｸﾘｰﾄ③0.31㎥+基礎ｺﾝｸﾘｰﾄ④0.62㎥、⑤沓摺設置箇所0.01㎥、⑥化粧石膏ボード3.16*0.0095＝0.03㎥、⑦ｼｰｼﾞﾝｸﾞ石膏ﾎﾞｰﾄﾞ3.16*0.0095＝0.03㎥、⑧ﾋﾞﾆﾙ床ﾀｲﾙ3.16*0.002＝0.006㎥、⑨ｿﾌﾄ巾木6.54*0.01*0.002≒１式</t>
    <rPh sb="190" eb="191">
      <t>シキ</t>
    </rPh>
    <phoneticPr fontId="2"/>
  </si>
  <si>
    <t>ﾋﾞﾆﾙ床タイル、天井化粧石膏ボード、外壁塗料　計５検体</t>
    <rPh sb="4" eb="5">
      <t>ユカ</t>
    </rPh>
    <rPh sb="9" eb="11">
      <t>テンジョウ</t>
    </rPh>
    <rPh sb="11" eb="15">
      <t>ケショウセッコウ</t>
    </rPh>
    <rPh sb="19" eb="23">
      <t>ガイヘキトリョウ</t>
    </rPh>
    <rPh sb="24" eb="25">
      <t>ケイ</t>
    </rPh>
    <rPh sb="26" eb="28">
      <t>ケンタイ</t>
    </rPh>
    <phoneticPr fontId="2"/>
  </si>
  <si>
    <t>直接工事費</t>
    <rPh sb="0" eb="5">
      <t>チョクセツコウジヒ</t>
    </rPh>
    <phoneticPr fontId="2"/>
  </si>
  <si>
    <t>機械設備工事</t>
    <rPh sb="0" eb="2">
      <t>キカイ</t>
    </rPh>
    <rPh sb="2" eb="4">
      <t>セツビ</t>
    </rPh>
    <rPh sb="4" eb="6">
      <t>コウジ</t>
    </rPh>
    <phoneticPr fontId="2"/>
  </si>
  <si>
    <t>改修機械設備工事</t>
    <rPh sb="0" eb="2">
      <t>カイシュウ</t>
    </rPh>
    <rPh sb="2" eb="4">
      <t>キカイ</t>
    </rPh>
    <rPh sb="4" eb="8">
      <t>セツビコウジ</t>
    </rPh>
    <phoneticPr fontId="2"/>
  </si>
  <si>
    <t>連続ブロー装置</t>
    <rPh sb="0" eb="2">
      <t>レンゾク</t>
    </rPh>
    <rPh sb="5" eb="7">
      <t>ソウチ</t>
    </rPh>
    <phoneticPr fontId="2"/>
  </si>
  <si>
    <t>件名：新町連続ブロー装置交換工事</t>
    <rPh sb="0" eb="2">
      <t>ケンメイ</t>
    </rPh>
    <rPh sb="3" eb="5">
      <t>シンマチ</t>
    </rPh>
    <rPh sb="5" eb="7">
      <t>レンゾク</t>
    </rPh>
    <rPh sb="10" eb="12">
      <t>ソウチ</t>
    </rPh>
    <rPh sb="12" eb="14">
      <t>コウカン</t>
    </rPh>
    <rPh sb="14" eb="16">
      <t>コウジ</t>
    </rPh>
    <phoneticPr fontId="2"/>
  </si>
  <si>
    <t>件名：新町連続ブロー装置交換工事</t>
    <rPh sb="0" eb="2">
      <t>ケンメイ</t>
    </rPh>
    <rPh sb="3" eb="5">
      <t>シンマチ</t>
    </rPh>
    <rPh sb="5" eb="7">
      <t>レンゾク</t>
    </rPh>
    <rPh sb="10" eb="14">
      <t>ソウチコウカン</t>
    </rPh>
    <rPh sb="14" eb="16">
      <t>コウジ</t>
    </rPh>
    <phoneticPr fontId="2"/>
  </si>
  <si>
    <t>2</t>
    <phoneticPr fontId="2"/>
  </si>
  <si>
    <t>撤去工事</t>
    <rPh sb="0" eb="2">
      <t>テッキョ</t>
    </rPh>
    <rPh sb="2" eb="4">
      <t>コウジ</t>
    </rPh>
    <phoneticPr fontId="2"/>
  </si>
  <si>
    <t>MM-250-SD型</t>
    <rPh sb="9" eb="10">
      <t>ガタ</t>
    </rPh>
    <phoneticPr fontId="2"/>
  </si>
  <si>
    <t>基</t>
    <rPh sb="0" eb="1">
      <t>キ</t>
    </rPh>
    <phoneticPr fontId="2"/>
  </si>
  <si>
    <t>空気調和設備工事</t>
    <rPh sb="0" eb="4">
      <t>クウキチョウワ</t>
    </rPh>
    <rPh sb="4" eb="6">
      <t>セツビ</t>
    </rPh>
    <rPh sb="6" eb="8">
      <t>コウジ</t>
    </rPh>
    <phoneticPr fontId="2"/>
  </si>
  <si>
    <t>仮設</t>
    <rPh sb="0" eb="2">
      <t>カセツ</t>
    </rPh>
    <phoneticPr fontId="2"/>
  </si>
  <si>
    <t>養生･整理清掃後片付け</t>
    <phoneticPr fontId="2"/>
  </si>
  <si>
    <t>㎡</t>
    <phoneticPr fontId="2"/>
  </si>
  <si>
    <t>撤去（連続ブロー装置）</t>
    <rPh sb="0" eb="2">
      <t>テッキョ</t>
    </rPh>
    <rPh sb="3" eb="5">
      <t>レンゾク</t>
    </rPh>
    <rPh sb="8" eb="10">
      <t>ソウチ</t>
    </rPh>
    <phoneticPr fontId="2"/>
  </si>
  <si>
    <t>ｍ</t>
    <phoneticPr fontId="2"/>
  </si>
  <si>
    <t>配管</t>
    <rPh sb="0" eb="2">
      <t>ハイカン</t>
    </rPh>
    <phoneticPr fontId="2"/>
  </si>
  <si>
    <t>２０Ａ</t>
    <phoneticPr fontId="2"/>
  </si>
  <si>
    <t>５０Ａ</t>
    <phoneticPr fontId="2"/>
  </si>
  <si>
    <t xml:space="preserve">HOT-600－MHAE </t>
    <phoneticPr fontId="2"/>
  </si>
  <si>
    <t>(1)</t>
    <phoneticPr fontId="2"/>
  </si>
  <si>
    <t>(2)</t>
    <phoneticPr fontId="2"/>
  </si>
  <si>
    <t>図面3/3</t>
    <rPh sb="0" eb="2">
      <t>ズメン</t>
    </rPh>
    <phoneticPr fontId="2"/>
  </si>
  <si>
    <t>図面2/3</t>
    <phoneticPr fontId="2"/>
  </si>
  <si>
    <t>図面3/3</t>
    <phoneticPr fontId="2"/>
  </si>
  <si>
    <t>機械設備工事</t>
    <rPh sb="0" eb="6">
      <t>キカイセツビコウジ</t>
    </rPh>
    <phoneticPr fontId="2"/>
  </si>
  <si>
    <t>　うち材料費</t>
    <rPh sb="3" eb="6">
      <t>ザイリョウヒ</t>
    </rPh>
    <phoneticPr fontId="2"/>
  </si>
  <si>
    <t>　うち労務費</t>
    <rPh sb="3" eb="6">
      <t>ロウムヒ</t>
    </rPh>
    <phoneticPr fontId="2"/>
  </si>
  <si>
    <t>　うち法定福利費の事業主負担分</t>
    <rPh sb="2" eb="7">
      <t>ホウテイフクリヒ</t>
    </rPh>
    <rPh sb="8" eb="14">
      <t>ジギョウヌシフタンブン</t>
    </rPh>
    <phoneticPr fontId="2"/>
  </si>
  <si>
    <t>　うち建退共制度の掛金</t>
    <rPh sb="2" eb="7">
      <t>ケンタイキョウセイド</t>
    </rPh>
    <rPh sb="8" eb="10">
      <t>カケキン</t>
    </rPh>
    <phoneticPr fontId="2"/>
  </si>
  <si>
    <t>　うち安全衛生経費</t>
    <rPh sb="3" eb="9">
      <t>アンゼンエイセイケイヒ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</si>
</sst>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.00_);[Red]\(#,##0.00\)"/>
    <numFmt numFmtId="177" formatCode="#,##0_);[Red]\(#,##0\)"/>
    <numFmt numFmtId="181" formatCode="0_);[Red]\(0\)"/>
    <numFmt numFmtId="182" formatCode="#,##0_ "/>
    <numFmt numFmtId="183" formatCode="0.00_);[Red]\(0.00\)"/>
    <numFmt numFmtId="185" formatCode="0.0_);[Red]\(0.0\)"/>
    <numFmt numFmtId="186" formatCode="#,##0;&quot;▲ &quot;#,##0"/>
    <numFmt numFmtId="187" formatCode="#,##0_ ;[Red]\-#,##0\ "/>
    <numFmt numFmtId="188" formatCode="0.00_ "/>
    <numFmt numFmtId="192" formatCode="0.000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name val="Arial"/>
      <family val="2"/>
    </font>
    <font>
      <b/>
      <sz val="9"/>
      <color indexed="81"/>
      <name val="MS P 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</cellStyleXfs>
  <cellXfs count="209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shrinkToFit="1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77" fontId="5" fillId="0" borderId="1" xfId="0" applyNumberFormat="1" applyFont="1" applyFill="1" applyBorder="1" applyAlignment="1">
      <alignment horizontal="right" vertical="center"/>
    </xf>
    <xf numFmtId="177" fontId="5" fillId="0" borderId="1" xfId="2" applyNumberFormat="1" applyFont="1" applyFill="1" applyBorder="1" applyAlignment="1">
      <alignment horizontal="right" vertical="center"/>
    </xf>
    <xf numFmtId="182" fontId="5" fillId="0" borderId="1" xfId="0" applyNumberFormat="1" applyFont="1" applyFill="1" applyBorder="1" applyAlignment="1">
      <alignment vertical="center"/>
    </xf>
    <xf numFmtId="18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NumberFormat="1" applyFont="1" applyFill="1" applyBorder="1" applyAlignment="1">
      <alignment horizontal="left" vertical="center" shrinkToFit="1"/>
    </xf>
    <xf numFmtId="182" fontId="5" fillId="0" borderId="1" xfId="0" applyNumberFormat="1" applyFont="1" applyFill="1" applyBorder="1" applyAlignment="1">
      <alignment vertical="center" shrinkToFit="1"/>
    </xf>
    <xf numFmtId="49" fontId="5" fillId="0" borderId="1" xfId="0" quotePrefix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38" fontId="5" fillId="0" borderId="0" xfId="2" applyFont="1" applyFill="1" applyAlignment="1">
      <alignment vertical="center"/>
    </xf>
    <xf numFmtId="0" fontId="5" fillId="0" borderId="1" xfId="0" quotePrefix="1" applyFont="1" applyFill="1" applyBorder="1" applyAlignment="1">
      <alignment horizontal="left" vertical="center"/>
    </xf>
    <xf numFmtId="186" fontId="5" fillId="0" borderId="1" xfId="0" applyNumberFormat="1" applyFont="1" applyFill="1" applyBorder="1" applyAlignment="1">
      <alignment horizontal="left" vertical="center"/>
    </xf>
    <xf numFmtId="38" fontId="5" fillId="0" borderId="0" xfId="2" applyFont="1" applyFill="1" applyAlignment="1">
      <alignment horizontal="right" vertical="center"/>
    </xf>
    <xf numFmtId="0" fontId="5" fillId="0" borderId="1" xfId="0" quotePrefix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left" vertical="center" wrapText="1"/>
    </xf>
    <xf numFmtId="0" fontId="4" fillId="0" borderId="5" xfId="0" applyNumberFormat="1" applyFont="1" applyFill="1" applyBorder="1" applyAlignment="1">
      <alignment horizontal="left" vertical="center" shrinkToFit="1"/>
    </xf>
    <xf numFmtId="49" fontId="4" fillId="0" borderId="5" xfId="0" applyNumberFormat="1" applyFont="1" applyFill="1" applyBorder="1" applyAlignment="1">
      <alignment horizontal="left" vertical="center"/>
    </xf>
    <xf numFmtId="176" fontId="4" fillId="0" borderId="5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left" vertical="center" shrinkToFit="1"/>
    </xf>
    <xf numFmtId="0" fontId="4" fillId="0" borderId="5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 shrinkToFit="1"/>
    </xf>
    <xf numFmtId="176" fontId="4" fillId="0" borderId="7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left" vertical="center" wrapText="1"/>
    </xf>
    <xf numFmtId="0" fontId="4" fillId="0" borderId="7" xfId="0" applyNumberFormat="1" applyFont="1" applyFill="1" applyBorder="1" applyAlignment="1">
      <alignment horizontal="left" vertical="center" shrinkToFit="1"/>
    </xf>
    <xf numFmtId="49" fontId="4" fillId="0" borderId="7" xfId="0" applyNumberFormat="1" applyFont="1" applyFill="1" applyBorder="1" applyAlignment="1">
      <alignment horizontal="left" vertical="center" shrinkToFit="1"/>
    </xf>
    <xf numFmtId="182" fontId="5" fillId="0" borderId="8" xfId="0" quotePrefix="1" applyNumberFormat="1" applyFont="1" applyFill="1" applyBorder="1" applyAlignment="1">
      <alignment horizontal="center" vertical="center"/>
    </xf>
    <xf numFmtId="182" fontId="5" fillId="0" borderId="8" xfId="0" applyNumberFormat="1" applyFont="1" applyFill="1" applyBorder="1" applyAlignment="1">
      <alignment vertical="center" shrinkToFit="1"/>
    </xf>
    <xf numFmtId="182" fontId="5" fillId="0" borderId="8" xfId="0" applyNumberFormat="1" applyFont="1" applyFill="1" applyBorder="1" applyAlignment="1">
      <alignment vertical="center"/>
    </xf>
    <xf numFmtId="176" fontId="5" fillId="0" borderId="8" xfId="0" applyNumberFormat="1" applyFont="1" applyFill="1" applyBorder="1" applyAlignment="1">
      <alignment horizontal="center" vertical="center"/>
    </xf>
    <xf numFmtId="177" fontId="5" fillId="0" borderId="8" xfId="0" applyNumberFormat="1" applyFont="1" applyFill="1" applyBorder="1" applyAlignment="1">
      <alignment horizontal="right" vertical="center"/>
    </xf>
    <xf numFmtId="177" fontId="5" fillId="0" borderId="8" xfId="2" applyNumberFormat="1" applyFont="1" applyFill="1" applyBorder="1" applyAlignment="1">
      <alignment horizontal="right" vertical="center"/>
    </xf>
    <xf numFmtId="182" fontId="5" fillId="0" borderId="8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left" vertical="center" shrinkToFit="1"/>
    </xf>
    <xf numFmtId="0" fontId="5" fillId="0" borderId="0" xfId="0" applyFont="1" applyFill="1" applyAlignment="1">
      <alignment vertical="center" shrinkToFit="1"/>
    </xf>
    <xf numFmtId="0" fontId="4" fillId="0" borderId="0" xfId="0" applyFont="1" applyFill="1" applyAlignment="1">
      <alignment horizontal="center" vertical="center" shrinkToFit="1"/>
    </xf>
    <xf numFmtId="188" fontId="4" fillId="0" borderId="0" xfId="0" applyNumberFormat="1" applyFont="1" applyFill="1" applyAlignment="1">
      <alignment vertical="center" shrinkToFit="1"/>
    </xf>
    <xf numFmtId="182" fontId="5" fillId="0" borderId="0" xfId="0" applyNumberFormat="1" applyFont="1" applyFill="1" applyAlignment="1">
      <alignment vertical="center"/>
    </xf>
    <xf numFmtId="49" fontId="5" fillId="0" borderId="8" xfId="0" quotePrefix="1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182" fontId="10" fillId="0" borderId="8" xfId="0" quotePrefix="1" applyNumberFormat="1" applyFont="1" applyFill="1" applyBorder="1" applyAlignment="1">
      <alignment horizontal="center" vertical="center"/>
    </xf>
    <xf numFmtId="182" fontId="10" fillId="0" borderId="8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1" xfId="0" quotePrefix="1" applyFont="1" applyFill="1" applyBorder="1" applyAlignment="1">
      <alignment horizontal="left" vertical="center" shrinkToFit="1"/>
    </xf>
    <xf numFmtId="0" fontId="5" fillId="0" borderId="8" xfId="0" applyFont="1" applyFill="1" applyBorder="1" applyAlignment="1">
      <alignment horizontal="left" vertical="center" shrinkToFit="1"/>
    </xf>
    <xf numFmtId="10" fontId="5" fillId="0" borderId="1" xfId="1" applyNumberFormat="1" applyFont="1" applyFill="1" applyBorder="1" applyAlignment="1">
      <alignment horizontal="left" vertical="center" shrinkToFit="1"/>
    </xf>
    <xf numFmtId="0" fontId="9" fillId="0" borderId="5" xfId="0" applyNumberFormat="1" applyFont="1" applyFill="1" applyBorder="1" applyAlignment="1">
      <alignment horizontal="left" vertical="center" shrinkToFit="1"/>
    </xf>
    <xf numFmtId="183" fontId="4" fillId="0" borderId="5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 vertical="center" shrinkToFit="1"/>
    </xf>
    <xf numFmtId="183" fontId="4" fillId="0" borderId="7" xfId="0" applyNumberFormat="1" applyFont="1" applyFill="1" applyBorder="1" applyAlignment="1">
      <alignment horizontal="right" vertical="center"/>
    </xf>
    <xf numFmtId="183" fontId="4" fillId="0" borderId="0" xfId="0" applyNumberFormat="1" applyFont="1" applyFill="1" applyAlignment="1">
      <alignment vertical="center"/>
    </xf>
    <xf numFmtId="49" fontId="4" fillId="0" borderId="10" xfId="0" applyNumberFormat="1" applyFont="1" applyFill="1" applyBorder="1" applyAlignment="1">
      <alignment horizontal="left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vertical="center" shrinkToFit="1"/>
    </xf>
    <xf numFmtId="49" fontId="4" fillId="0" borderId="5" xfId="0" applyNumberFormat="1" applyFont="1" applyFill="1" applyBorder="1" applyAlignment="1">
      <alignment horizontal="left" vertical="center" wrapText="1"/>
    </xf>
    <xf numFmtId="176" fontId="5" fillId="0" borderId="11" xfId="0" applyNumberFormat="1" applyFont="1" applyFill="1" applyBorder="1" applyAlignment="1">
      <alignment horizontal="center" vertical="center"/>
    </xf>
    <xf numFmtId="177" fontId="5" fillId="0" borderId="11" xfId="0" applyNumberFormat="1" applyFont="1" applyFill="1" applyBorder="1" applyAlignment="1">
      <alignment horizontal="right" vertical="center"/>
    </xf>
    <xf numFmtId="182" fontId="5" fillId="0" borderId="11" xfId="0" applyNumberFormat="1" applyFont="1" applyFill="1" applyBorder="1" applyAlignment="1">
      <alignment horizontal="center" vertical="center"/>
    </xf>
    <xf numFmtId="182" fontId="5" fillId="0" borderId="11" xfId="0" applyNumberFormat="1" applyFont="1" applyFill="1" applyBorder="1" applyAlignment="1">
      <alignment vertical="center"/>
    </xf>
    <xf numFmtId="182" fontId="5" fillId="0" borderId="1" xfId="0" quotePrefix="1" applyNumberFormat="1" applyFont="1" applyFill="1" applyBorder="1" applyAlignment="1">
      <alignment horizontal="center" vertical="center" shrinkToFit="1"/>
    </xf>
    <xf numFmtId="182" fontId="5" fillId="0" borderId="11" xfId="0" applyNumberFormat="1" applyFont="1" applyFill="1" applyBorder="1" applyAlignment="1">
      <alignment vertical="center" shrinkToFit="1"/>
    </xf>
    <xf numFmtId="177" fontId="5" fillId="0" borderId="11" xfId="2" applyNumberFormat="1" applyFont="1" applyFill="1" applyBorder="1" applyAlignment="1">
      <alignment horizontal="right" vertical="center"/>
    </xf>
    <xf numFmtId="182" fontId="5" fillId="0" borderId="11" xfId="0" quotePrefix="1" applyNumberFormat="1" applyFont="1" applyFill="1" applyBorder="1" applyAlignment="1">
      <alignment horizontal="center" vertical="center"/>
    </xf>
    <xf numFmtId="182" fontId="5" fillId="0" borderId="11" xfId="0" quotePrefix="1" applyNumberFormat="1" applyFont="1" applyFill="1" applyBorder="1" applyAlignment="1">
      <alignment horizontal="center" vertical="center" shrinkToFit="1"/>
    </xf>
    <xf numFmtId="182" fontId="13" fillId="0" borderId="0" xfId="3" applyNumberFormat="1" applyFont="1" applyAlignment="1">
      <alignment horizontal="center" vertical="center"/>
    </xf>
    <xf numFmtId="0" fontId="5" fillId="0" borderId="11" xfId="0" applyNumberFormat="1" applyFont="1" applyFill="1" applyBorder="1" applyAlignment="1">
      <alignment horizontal="left" vertical="center" shrinkToFit="1"/>
    </xf>
    <xf numFmtId="49" fontId="9" fillId="0" borderId="2" xfId="0" applyNumberFormat="1" applyFont="1" applyFill="1" applyBorder="1" applyAlignment="1">
      <alignment horizontal="center" vertical="center" shrinkToFit="1"/>
    </xf>
    <xf numFmtId="182" fontId="5" fillId="0" borderId="12" xfId="0" applyNumberFormat="1" applyFont="1" applyFill="1" applyBorder="1" applyAlignment="1">
      <alignment vertical="center" shrinkToFit="1"/>
    </xf>
    <xf numFmtId="182" fontId="5" fillId="0" borderId="12" xfId="0" applyNumberFormat="1" applyFont="1" applyFill="1" applyBorder="1" applyAlignment="1">
      <alignment horizontal="center" vertical="center"/>
    </xf>
    <xf numFmtId="177" fontId="5" fillId="0" borderId="12" xfId="0" applyNumberFormat="1" applyFont="1" applyFill="1" applyBorder="1" applyAlignment="1">
      <alignment horizontal="right" vertical="center"/>
    </xf>
    <xf numFmtId="182" fontId="5" fillId="0" borderId="12" xfId="0" applyNumberFormat="1" applyFont="1" applyFill="1" applyBorder="1" applyAlignment="1">
      <alignment vertical="center"/>
    </xf>
    <xf numFmtId="177" fontId="5" fillId="0" borderId="13" xfId="0" applyNumberFormat="1" applyFont="1" applyFill="1" applyBorder="1" applyAlignment="1">
      <alignment horizontal="right" vertical="center"/>
    </xf>
    <xf numFmtId="182" fontId="5" fillId="0" borderId="13" xfId="0" applyNumberFormat="1" applyFont="1" applyFill="1" applyBorder="1" applyAlignment="1">
      <alignment horizontal="center" vertical="center"/>
    </xf>
    <xf numFmtId="182" fontId="5" fillId="0" borderId="13" xfId="0" applyNumberFormat="1" applyFont="1" applyFill="1" applyBorder="1" applyAlignment="1">
      <alignment vertical="center"/>
    </xf>
    <xf numFmtId="177" fontId="5" fillId="0" borderId="13" xfId="2" applyNumberFormat="1" applyFont="1" applyFill="1" applyBorder="1" applyAlignment="1">
      <alignment horizontal="right" vertical="center"/>
    </xf>
    <xf numFmtId="188" fontId="4" fillId="0" borderId="0" xfId="0" applyNumberFormat="1" applyFont="1" applyFill="1" applyBorder="1" applyAlignment="1">
      <alignment vertical="center"/>
    </xf>
    <xf numFmtId="183" fontId="4" fillId="0" borderId="0" xfId="0" applyNumberFormat="1" applyFont="1" applyFill="1" applyBorder="1" applyAlignment="1">
      <alignment vertical="center"/>
    </xf>
    <xf numFmtId="187" fontId="4" fillId="0" borderId="1" xfId="0" applyNumberFormat="1" applyFont="1" applyFill="1" applyBorder="1" applyAlignment="1">
      <alignment vertical="center"/>
    </xf>
    <xf numFmtId="182" fontId="4" fillId="0" borderId="11" xfId="0" applyNumberFormat="1" applyFont="1" applyFill="1" applyBorder="1" applyAlignment="1">
      <alignment vertical="center"/>
    </xf>
    <xf numFmtId="182" fontId="4" fillId="0" borderId="8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vertical="center" shrinkToFit="1"/>
    </xf>
    <xf numFmtId="49" fontId="6" fillId="0" borderId="11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NumberFormat="1" applyFont="1" applyFill="1" applyBorder="1" applyAlignment="1">
      <alignment horizontal="left" vertical="center" shrinkToFit="1"/>
    </xf>
    <xf numFmtId="176" fontId="6" fillId="0" borderId="11" xfId="0" applyNumberFormat="1" applyFont="1" applyFill="1" applyBorder="1" applyAlignment="1">
      <alignment horizontal="center" vertical="center"/>
    </xf>
    <xf numFmtId="183" fontId="6" fillId="0" borderId="11" xfId="0" applyNumberFormat="1" applyFont="1" applyFill="1" applyBorder="1" applyAlignment="1">
      <alignment horizontal="right" vertical="center"/>
    </xf>
    <xf numFmtId="49" fontId="6" fillId="0" borderId="11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right" vertical="center"/>
    </xf>
    <xf numFmtId="49" fontId="6" fillId="0" borderId="11" xfId="0" applyNumberFormat="1" applyFont="1" applyFill="1" applyBorder="1" applyAlignment="1">
      <alignment horizontal="left" vertical="center"/>
    </xf>
    <xf numFmtId="49" fontId="6" fillId="0" borderId="11" xfId="0" applyNumberFormat="1" applyFont="1" applyFill="1" applyBorder="1" applyAlignment="1">
      <alignment horizontal="left" vertical="center" wrapText="1"/>
    </xf>
    <xf numFmtId="0" fontId="6" fillId="0" borderId="14" xfId="0" applyNumberFormat="1" applyFont="1" applyFill="1" applyBorder="1" applyAlignment="1">
      <alignment vertical="center" shrinkToFit="1"/>
    </xf>
    <xf numFmtId="0" fontId="15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vertical="center"/>
    </xf>
    <xf numFmtId="192" fontId="4" fillId="0" borderId="0" xfId="0" applyNumberFormat="1" applyFont="1" applyFill="1" applyBorder="1" applyAlignment="1">
      <alignment vertical="center"/>
    </xf>
    <xf numFmtId="0" fontId="6" fillId="0" borderId="11" xfId="0" applyNumberFormat="1" applyFont="1" applyFill="1" applyBorder="1" applyAlignment="1">
      <alignment horizontal="left" vertical="center" wrapText="1" shrinkToFit="1"/>
    </xf>
    <xf numFmtId="185" fontId="6" fillId="0" borderId="11" xfId="0" applyNumberFormat="1" applyFont="1" applyFill="1" applyBorder="1" applyAlignment="1">
      <alignment horizontal="right" vertical="center"/>
    </xf>
    <xf numFmtId="183" fontId="5" fillId="0" borderId="13" xfId="0" applyNumberFormat="1" applyFont="1" applyFill="1" applyBorder="1" applyAlignment="1">
      <alignment vertical="center"/>
    </xf>
    <xf numFmtId="183" fontId="5" fillId="0" borderId="8" xfId="0" applyNumberFormat="1" applyFont="1" applyFill="1" applyBorder="1" applyAlignment="1">
      <alignment vertical="center"/>
    </xf>
    <xf numFmtId="183" fontId="5" fillId="0" borderId="1" xfId="0" applyNumberFormat="1" applyFont="1" applyFill="1" applyBorder="1" applyAlignment="1">
      <alignment vertical="center"/>
    </xf>
    <xf numFmtId="183" fontId="5" fillId="0" borderId="11" xfId="0" applyNumberFormat="1" applyFont="1" applyFill="1" applyBorder="1" applyAlignment="1">
      <alignment vertical="center"/>
    </xf>
    <xf numFmtId="183" fontId="5" fillId="0" borderId="1" xfId="0" applyNumberFormat="1" applyFont="1" applyFill="1" applyBorder="1" applyAlignment="1">
      <alignment horizontal="right" vertical="center"/>
    </xf>
    <xf numFmtId="183" fontId="5" fillId="0" borderId="11" xfId="0" applyNumberFormat="1" applyFont="1" applyFill="1" applyBorder="1" applyAlignment="1">
      <alignment vertical="center" shrinkToFit="1"/>
    </xf>
    <xf numFmtId="183" fontId="5" fillId="0" borderId="8" xfId="0" applyNumberFormat="1" applyFont="1" applyFill="1" applyBorder="1" applyAlignment="1">
      <alignment horizontal="right" vertical="center"/>
    </xf>
    <xf numFmtId="183" fontId="5" fillId="0" borderId="0" xfId="0" applyNumberFormat="1" applyFont="1" applyFill="1" applyAlignment="1">
      <alignment vertical="center"/>
    </xf>
    <xf numFmtId="182" fontId="4" fillId="0" borderId="1" xfId="0" quotePrefix="1" applyNumberFormat="1" applyFont="1" applyFill="1" applyBorder="1" applyAlignment="1">
      <alignment horizontal="center" vertical="center"/>
    </xf>
    <xf numFmtId="182" fontId="4" fillId="0" borderId="11" xfId="0" quotePrefix="1" applyNumberFormat="1" applyFont="1" applyFill="1" applyBorder="1" applyAlignment="1">
      <alignment horizontal="center" vertical="center"/>
    </xf>
    <xf numFmtId="181" fontId="4" fillId="0" borderId="8" xfId="0" applyNumberFormat="1" applyFont="1" applyFill="1" applyBorder="1" applyAlignment="1">
      <alignment horizontal="center" vertical="center"/>
    </xf>
    <xf numFmtId="181" fontId="4" fillId="0" borderId="11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85" fontId="4" fillId="0" borderId="11" xfId="0" applyNumberFormat="1" applyFont="1" applyFill="1" applyBorder="1" applyAlignment="1">
      <alignment vertical="center"/>
    </xf>
    <xf numFmtId="183" fontId="4" fillId="0" borderId="11" xfId="0" applyNumberFormat="1" applyFont="1" applyFill="1" applyBorder="1" applyAlignment="1">
      <alignment vertical="center"/>
    </xf>
    <xf numFmtId="0" fontId="6" fillId="0" borderId="15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horizontal="left" vertical="center" shrinkToFit="1"/>
    </xf>
    <xf numFmtId="182" fontId="4" fillId="0" borderId="8" xfId="0" quotePrefix="1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left" vertical="center" shrinkToFit="1"/>
    </xf>
    <xf numFmtId="49" fontId="6" fillId="0" borderId="8" xfId="0" applyNumberFormat="1" applyFont="1" applyFill="1" applyBorder="1" applyAlignment="1">
      <alignment horizontal="center" vertical="center" shrinkToFit="1"/>
    </xf>
    <xf numFmtId="0" fontId="6" fillId="0" borderId="8" xfId="0" applyNumberFormat="1" applyFont="1" applyFill="1" applyBorder="1" applyAlignment="1">
      <alignment vertical="center" shrinkToFit="1"/>
    </xf>
    <xf numFmtId="49" fontId="6" fillId="0" borderId="8" xfId="0" applyNumberFormat="1" applyFont="1" applyFill="1" applyBorder="1" applyAlignment="1">
      <alignment horizontal="left" vertical="center" wrapText="1"/>
    </xf>
    <xf numFmtId="181" fontId="6" fillId="0" borderId="8" xfId="0" applyNumberFormat="1" applyFont="1" applyFill="1" applyBorder="1" applyAlignment="1">
      <alignment horizontal="right" vertical="center"/>
    </xf>
    <xf numFmtId="176" fontId="6" fillId="0" borderId="8" xfId="0" applyNumberFormat="1" applyFont="1" applyFill="1" applyBorder="1" applyAlignment="1">
      <alignment horizontal="center" vertical="center"/>
    </xf>
    <xf numFmtId="183" fontId="6" fillId="0" borderId="8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183" fontId="6" fillId="0" borderId="11" xfId="0" applyNumberFormat="1" applyFont="1" applyFill="1" applyBorder="1" applyAlignment="1">
      <alignment horizontal="center" vertical="center" wrapText="1"/>
    </xf>
    <xf numFmtId="185" fontId="14" fillId="0" borderId="11" xfId="0" applyNumberFormat="1" applyFont="1" applyFill="1" applyBorder="1" applyAlignment="1">
      <alignment horizontal="right" vertical="center"/>
    </xf>
    <xf numFmtId="181" fontId="14" fillId="0" borderId="11" xfId="0" applyNumberFormat="1" applyFont="1" applyFill="1" applyBorder="1" applyAlignment="1">
      <alignment horizontal="right" vertical="center"/>
    </xf>
    <xf numFmtId="183" fontId="6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vertical="center" wrapText="1" shrinkToFit="1"/>
    </xf>
    <xf numFmtId="0" fontId="4" fillId="0" borderId="3" xfId="0" applyNumberFormat="1" applyFont="1" applyFill="1" applyBorder="1" applyAlignment="1">
      <alignment vertical="center" wrapText="1"/>
    </xf>
    <xf numFmtId="0" fontId="6" fillId="0" borderId="8" xfId="0" applyNumberFormat="1" applyFont="1" applyFill="1" applyBorder="1" applyAlignment="1">
      <alignment horizontal="left" vertical="center" wrapText="1" shrinkToFit="1"/>
    </xf>
    <xf numFmtId="0" fontId="6" fillId="0" borderId="16" xfId="0" applyNumberFormat="1" applyFont="1" applyFill="1" applyBorder="1" applyAlignment="1">
      <alignment horizontal="left" vertical="center" shrinkToFit="1"/>
    </xf>
    <xf numFmtId="181" fontId="14" fillId="0" borderId="8" xfId="0" applyNumberFormat="1" applyFont="1" applyFill="1" applyBorder="1" applyAlignment="1">
      <alignment horizontal="right" vertical="center"/>
    </xf>
    <xf numFmtId="49" fontId="6" fillId="0" borderId="16" xfId="0" applyNumberFormat="1" applyFont="1" applyFill="1" applyBorder="1" applyAlignment="1">
      <alignment horizontal="left" vertical="center" wrapText="1"/>
    </xf>
    <xf numFmtId="182" fontId="4" fillId="0" borderId="16" xfId="0" applyNumberFormat="1" applyFont="1" applyFill="1" applyBorder="1" applyAlignment="1">
      <alignment vertical="center"/>
    </xf>
    <xf numFmtId="0" fontId="6" fillId="0" borderId="16" xfId="0" applyNumberFormat="1" applyFont="1" applyFill="1" applyBorder="1" applyAlignment="1">
      <alignment vertical="center" shrinkToFit="1"/>
    </xf>
    <xf numFmtId="183" fontId="6" fillId="0" borderId="16" xfId="0" applyNumberFormat="1" applyFont="1" applyFill="1" applyBorder="1" applyAlignment="1">
      <alignment horizontal="right" vertical="center"/>
    </xf>
    <xf numFmtId="185" fontId="14" fillId="0" borderId="16" xfId="0" applyNumberFormat="1" applyFont="1" applyFill="1" applyBorder="1" applyAlignment="1">
      <alignment horizontal="right" vertical="center"/>
    </xf>
    <xf numFmtId="176" fontId="6" fillId="0" borderId="16" xfId="0" applyNumberFormat="1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 shrinkToFit="1"/>
    </xf>
    <xf numFmtId="49" fontId="8" fillId="0" borderId="9" xfId="0" applyNumberFormat="1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9" xfId="0" quotePrefix="1" applyFont="1" applyFill="1" applyBorder="1" applyAlignment="1">
      <alignment horizontal="left" vertical="center"/>
    </xf>
    <xf numFmtId="38" fontId="4" fillId="0" borderId="0" xfId="2" applyFont="1" applyFill="1" applyAlignment="1">
      <alignment horizontal="right" vertical="center"/>
    </xf>
    <xf numFmtId="38" fontId="4" fillId="0" borderId="0" xfId="2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shrinkToFit="1"/>
    </xf>
    <xf numFmtId="183" fontId="4" fillId="0" borderId="1" xfId="0" applyNumberFormat="1" applyFont="1" applyFill="1" applyBorder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187" fontId="4" fillId="0" borderId="1" xfId="0" applyNumberFormat="1" applyFont="1" applyFill="1" applyBorder="1" applyAlignment="1">
      <alignment horizontal="center" vertical="center"/>
    </xf>
    <xf numFmtId="187" fontId="4" fillId="0" borderId="1" xfId="0" applyNumberFormat="1" applyFont="1" applyFill="1" applyBorder="1" applyAlignment="1">
      <alignment vertical="center" shrinkToFit="1"/>
    </xf>
    <xf numFmtId="183" fontId="4" fillId="0" borderId="1" xfId="0" applyNumberFormat="1" applyFont="1" applyFill="1" applyBorder="1" applyAlignment="1">
      <alignment vertical="center"/>
    </xf>
    <xf numFmtId="177" fontId="4" fillId="0" borderId="1" xfId="0" applyNumberFormat="1" applyFont="1" applyFill="1" applyBorder="1" applyAlignment="1">
      <alignment horizontal="right" vertical="center"/>
    </xf>
    <xf numFmtId="177" fontId="4" fillId="0" borderId="1" xfId="2" applyNumberFormat="1" applyFont="1" applyFill="1" applyBorder="1" applyAlignment="1">
      <alignment horizontal="right" vertical="center"/>
    </xf>
    <xf numFmtId="182" fontId="4" fillId="0" borderId="11" xfId="0" applyNumberFormat="1" applyFont="1" applyFill="1" applyBorder="1" applyAlignment="1">
      <alignment vertical="center" shrinkToFit="1"/>
    </xf>
    <xf numFmtId="177" fontId="4" fillId="0" borderId="11" xfId="0" applyNumberFormat="1" applyFont="1" applyFill="1" applyBorder="1" applyAlignment="1">
      <alignment horizontal="right" vertical="center"/>
    </xf>
    <xf numFmtId="177" fontId="4" fillId="0" borderId="11" xfId="2" applyNumberFormat="1" applyFont="1" applyFill="1" applyBorder="1" applyAlignment="1">
      <alignment horizontal="right" vertical="center"/>
    </xf>
    <xf numFmtId="185" fontId="4" fillId="0" borderId="13" xfId="0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vertical="center" shrinkToFit="1"/>
    </xf>
    <xf numFmtId="176" fontId="4" fillId="0" borderId="1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shrinkToFit="1"/>
    </xf>
    <xf numFmtId="183" fontId="4" fillId="0" borderId="1" xfId="1" applyNumberFormat="1" applyFont="1" applyFill="1" applyBorder="1" applyAlignment="1">
      <alignment vertical="center" shrinkToFit="1"/>
    </xf>
    <xf numFmtId="182" fontId="4" fillId="0" borderId="1" xfId="0" applyNumberFormat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left" vertical="center" shrinkToFit="1"/>
    </xf>
    <xf numFmtId="0" fontId="4" fillId="0" borderId="1" xfId="0" quotePrefix="1" applyFont="1" applyFill="1" applyBorder="1" applyAlignment="1">
      <alignment horizontal="left" vertical="center"/>
    </xf>
    <xf numFmtId="183" fontId="4" fillId="0" borderId="1" xfId="0" applyNumberFormat="1" applyFont="1" applyFill="1" applyBorder="1" applyAlignment="1">
      <alignment horizontal="right" vertical="center"/>
    </xf>
    <xf numFmtId="182" fontId="4" fillId="0" borderId="8" xfId="0" applyNumberFormat="1" applyFont="1" applyFill="1" applyBorder="1" applyAlignment="1">
      <alignment vertical="center" shrinkToFit="1"/>
    </xf>
    <xf numFmtId="182" fontId="4" fillId="0" borderId="16" xfId="0" applyNumberFormat="1" applyFont="1" applyFill="1" applyBorder="1" applyAlignment="1">
      <alignment vertical="center" shrinkToFit="1"/>
    </xf>
    <xf numFmtId="185" fontId="4" fillId="0" borderId="8" xfId="0" applyNumberFormat="1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horizontal="right" vertical="center"/>
    </xf>
    <xf numFmtId="177" fontId="4" fillId="0" borderId="8" xfId="2" applyNumberFormat="1" applyFont="1" applyFill="1" applyBorder="1" applyAlignment="1">
      <alignment horizontal="right" vertical="center"/>
    </xf>
    <xf numFmtId="187" fontId="4" fillId="0" borderId="16" xfId="0" applyNumberFormat="1" applyFont="1" applyFill="1" applyBorder="1" applyAlignment="1">
      <alignment horizontal="center" vertical="center"/>
    </xf>
    <xf numFmtId="187" fontId="4" fillId="0" borderId="16" xfId="0" applyNumberFormat="1" applyFont="1" applyFill="1" applyBorder="1" applyAlignment="1">
      <alignment vertical="center"/>
    </xf>
    <xf numFmtId="183" fontId="4" fillId="0" borderId="16" xfId="0" applyNumberFormat="1" applyFont="1" applyFill="1" applyBorder="1" applyAlignment="1">
      <alignment vertical="center"/>
    </xf>
    <xf numFmtId="177" fontId="4" fillId="0" borderId="16" xfId="0" applyNumberFormat="1" applyFont="1" applyFill="1" applyBorder="1" applyAlignment="1">
      <alignment horizontal="right" vertical="center"/>
    </xf>
    <xf numFmtId="177" fontId="4" fillId="0" borderId="16" xfId="2" applyNumberFormat="1" applyFont="1" applyFill="1" applyBorder="1" applyAlignment="1">
      <alignment horizontal="right" vertical="center"/>
    </xf>
    <xf numFmtId="0" fontId="6" fillId="0" borderId="14" xfId="0" applyNumberFormat="1" applyFont="1" applyFill="1" applyBorder="1" applyAlignment="1">
      <alignment horizontal="left" vertical="center" wrapText="1"/>
    </xf>
    <xf numFmtId="49" fontId="6" fillId="0" borderId="16" xfId="0" applyNumberFormat="1" applyFont="1" applyFill="1" applyBorder="1" applyAlignment="1">
      <alignment horizontal="left" vertical="center"/>
    </xf>
    <xf numFmtId="0" fontId="4" fillId="0" borderId="1" xfId="0" quotePrefix="1" applyNumberFormat="1" applyFont="1" applyFill="1" applyBorder="1" applyAlignment="1">
      <alignment horizontal="center" vertical="center"/>
    </xf>
    <xf numFmtId="182" fontId="4" fillId="0" borderId="0" xfId="0" applyNumberFormat="1" applyFont="1" applyFill="1" applyAlignment="1">
      <alignment horizontal="center" vertical="center" shrinkToFit="1"/>
    </xf>
    <xf numFmtId="0" fontId="4" fillId="0" borderId="0" xfId="0" applyFont="1" applyFill="1" applyAlignment="1">
      <alignment horizontal="center" vertical="center" shrinkToFit="1"/>
    </xf>
    <xf numFmtId="0" fontId="8" fillId="0" borderId="0" xfId="0" applyFont="1" applyFill="1" applyAlignment="1">
      <alignment horizontal="center" vertical="center"/>
    </xf>
    <xf numFmtId="182" fontId="5" fillId="0" borderId="0" xfId="0" applyNumberFormat="1" applyFont="1" applyFill="1" applyBorder="1" applyAlignment="1">
      <alignment horizontal="center" vertical="center" shrinkToFit="1"/>
    </xf>
    <xf numFmtId="182" fontId="5" fillId="0" borderId="0" xfId="0" applyNumberFormat="1" applyFont="1" applyFill="1" applyAlignment="1">
      <alignment horizontal="center" vertical="center" shrinkToFit="1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183" fontId="4" fillId="0" borderId="8" xfId="0" applyNumberFormat="1" applyFont="1" applyFill="1" applyBorder="1" applyAlignment="1">
      <alignment vertical="center"/>
    </xf>
    <xf numFmtId="176" fontId="4" fillId="0" borderId="8" xfId="0" applyNumberFormat="1" applyFont="1" applyFill="1" applyBorder="1" applyAlignment="1">
      <alignment horizontal="center" vertical="center"/>
    </xf>
    <xf numFmtId="0" fontId="4" fillId="0" borderId="8" xfId="0" quotePrefix="1" applyFont="1" applyFill="1" applyBorder="1" applyAlignment="1">
      <alignment horizontal="left" vertical="center" shrinkToFit="1"/>
    </xf>
    <xf numFmtId="0" fontId="4" fillId="0" borderId="8" xfId="0" quotePrefix="1" applyFont="1" applyFill="1" applyBorder="1" applyAlignment="1">
      <alignment horizontal="left" vertical="center"/>
    </xf>
  </cellXfs>
  <cellStyles count="6">
    <cellStyle name="パーセント" xfId="1" builtinId="5"/>
    <cellStyle name="桁区切り" xfId="2" builtinId="6"/>
    <cellStyle name="標準" xfId="0" builtinId="0"/>
    <cellStyle name="標準 2" xfId="4" xr:uid="{00000000-0005-0000-0000-000003000000}"/>
    <cellStyle name="標準 3" xfId="5" xr:uid="{00000000-0005-0000-0000-000004000000}"/>
    <cellStyle name="標準_積算書 (version 1)" xfId="3" xr:uid="{00000000-0005-0000-0000-000006000000}"/>
  </cellStyles>
  <dxfs count="0"/>
  <tableStyles count="0" defaultTableStyle="TableStyleMedium2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L156"/>
  <sheetViews>
    <sheetView tabSelected="1" view="pageBreakPreview" zoomScaleNormal="100" zoomScaleSheetLayoutView="100" workbookViewId="0">
      <selection activeCell="G16" sqref="G16"/>
    </sheetView>
  </sheetViews>
  <sheetFormatPr defaultRowHeight="12"/>
  <cols>
    <col min="1" max="1" width="5.375" style="59" customWidth="1"/>
    <col min="2" max="2" width="30.375" style="48" customWidth="1"/>
    <col min="3" max="3" width="30.375" style="7" customWidth="1"/>
    <col min="4" max="4" width="10.375" style="123" customWidth="1"/>
    <col min="5" max="5" width="10.375" style="7" customWidth="1"/>
    <col min="6" max="6" width="18.5" style="22" customWidth="1"/>
    <col min="7" max="7" width="18.5" style="19" customWidth="1"/>
    <col min="8" max="8" width="9.5" style="7" customWidth="1"/>
    <col min="9" max="16384" width="9" style="7"/>
  </cols>
  <sheetData>
    <row r="1" spans="1:8" ht="21.75" customHeight="1">
      <c r="A1" s="199" t="s">
        <v>31</v>
      </c>
      <c r="B1" s="199"/>
      <c r="C1" s="199"/>
      <c r="D1" s="199"/>
      <c r="E1" s="199"/>
      <c r="F1" s="199"/>
      <c r="G1" s="199"/>
      <c r="H1" s="199"/>
    </row>
    <row r="2" spans="1:8" ht="18" customHeight="1">
      <c r="A2" s="160" t="s">
        <v>293</v>
      </c>
      <c r="B2" s="160"/>
      <c r="C2" s="161"/>
      <c r="D2" s="67"/>
      <c r="E2" s="1"/>
      <c r="F2" s="162"/>
      <c r="G2" s="163"/>
      <c r="H2" s="1"/>
    </row>
    <row r="3" spans="1:8" ht="20.100000000000001" customHeight="1">
      <c r="A3" s="4"/>
      <c r="B3" s="164" t="s">
        <v>32</v>
      </c>
      <c r="C3" s="4" t="s">
        <v>0</v>
      </c>
      <c r="D3" s="165" t="s">
        <v>33</v>
      </c>
      <c r="E3" s="166" t="s">
        <v>29</v>
      </c>
      <c r="F3" s="166" t="s">
        <v>34</v>
      </c>
      <c r="G3" s="166" t="s">
        <v>35</v>
      </c>
      <c r="H3" s="4" t="s">
        <v>36</v>
      </c>
    </row>
    <row r="4" spans="1:8" s="8" customFormat="1" ht="20.100000000000001" customHeight="1">
      <c r="A4" s="167"/>
      <c r="B4" s="168" t="s">
        <v>314</v>
      </c>
      <c r="C4" s="94"/>
      <c r="D4" s="169"/>
      <c r="E4" s="167"/>
      <c r="F4" s="170"/>
      <c r="G4" s="171"/>
      <c r="H4" s="94"/>
    </row>
    <row r="5" spans="1:8" s="8" customFormat="1" ht="20.100000000000001" customHeight="1">
      <c r="A5" s="124">
        <v>1</v>
      </c>
      <c r="B5" s="194" t="s">
        <v>300</v>
      </c>
      <c r="C5" s="190"/>
      <c r="D5" s="191"/>
      <c r="E5" s="189"/>
      <c r="F5" s="192"/>
      <c r="G5" s="193"/>
      <c r="H5" s="190"/>
    </row>
    <row r="6" spans="1:8" s="8" customFormat="1" ht="20.100000000000001" customHeight="1">
      <c r="A6" s="196" t="s">
        <v>309</v>
      </c>
      <c r="B6" s="194" t="s">
        <v>301</v>
      </c>
      <c r="C6" s="190"/>
      <c r="D6" s="175">
        <f>数量計算書!F6</f>
        <v>22.4</v>
      </c>
      <c r="E6" s="126" t="str">
        <f>数量計算書!G6</f>
        <v>㎡</v>
      </c>
      <c r="F6" s="192"/>
      <c r="G6" s="171"/>
      <c r="H6" s="190"/>
    </row>
    <row r="7" spans="1:8" ht="20.100000000000001" customHeight="1">
      <c r="A7" s="125">
        <v>2</v>
      </c>
      <c r="B7" s="110" t="s">
        <v>299</v>
      </c>
      <c r="C7" s="172"/>
      <c r="D7" s="175"/>
      <c r="E7" s="126"/>
      <c r="F7" s="173"/>
      <c r="G7" s="171"/>
      <c r="H7" s="95"/>
    </row>
    <row r="8" spans="1:8" ht="20.100000000000001" customHeight="1">
      <c r="A8" s="124" t="s">
        <v>101</v>
      </c>
      <c r="B8" s="100" t="s">
        <v>292</v>
      </c>
      <c r="C8" s="172" t="s">
        <v>308</v>
      </c>
      <c r="D8" s="175">
        <f>数量計算書!F8</f>
        <v>1</v>
      </c>
      <c r="E8" s="126" t="str">
        <f>数量計算書!G8</f>
        <v>基</v>
      </c>
      <c r="F8" s="173"/>
      <c r="G8" s="171"/>
      <c r="H8" s="95"/>
    </row>
    <row r="9" spans="1:8" ht="20.100000000000001" customHeight="1">
      <c r="A9" s="125">
        <v>3</v>
      </c>
      <c r="B9" s="110" t="s">
        <v>149</v>
      </c>
      <c r="C9" s="185"/>
      <c r="D9" s="175"/>
      <c r="E9" s="126"/>
      <c r="F9" s="192"/>
      <c r="G9" s="193"/>
      <c r="H9" s="152"/>
    </row>
    <row r="10" spans="1:8" ht="20.100000000000001" customHeight="1">
      <c r="A10" s="196" t="s">
        <v>309</v>
      </c>
      <c r="B10" s="110" t="s">
        <v>305</v>
      </c>
      <c r="C10" s="149" t="s">
        <v>307</v>
      </c>
      <c r="D10" s="175">
        <f>数量計算書!F10</f>
        <v>2</v>
      </c>
      <c r="E10" s="126" t="str">
        <f>数量計算書!G10</f>
        <v>ｍ</v>
      </c>
      <c r="F10" s="192"/>
      <c r="G10" s="193"/>
      <c r="H10" s="152"/>
    </row>
    <row r="11" spans="1:8" ht="20.100000000000001" customHeight="1">
      <c r="A11" s="196" t="s">
        <v>310</v>
      </c>
      <c r="B11" s="110" t="s">
        <v>305</v>
      </c>
      <c r="C11" s="149" t="s">
        <v>306</v>
      </c>
      <c r="D11" s="175">
        <f>数量計算書!F11</f>
        <v>4</v>
      </c>
      <c r="E11" s="126" t="str">
        <f>数量計算書!G11</f>
        <v>ｍ</v>
      </c>
      <c r="F11" s="192"/>
      <c r="G11" s="193"/>
      <c r="H11" s="152"/>
    </row>
    <row r="12" spans="1:8" ht="20.100000000000001" customHeight="1">
      <c r="A12" s="125">
        <v>4</v>
      </c>
      <c r="B12" s="110" t="s">
        <v>296</v>
      </c>
      <c r="C12" s="185"/>
      <c r="D12" s="175"/>
      <c r="E12" s="126"/>
      <c r="F12" s="173"/>
      <c r="G12" s="171"/>
      <c r="H12" s="152"/>
    </row>
    <row r="13" spans="1:8" ht="20.100000000000001" customHeight="1">
      <c r="A13" s="196" t="s">
        <v>309</v>
      </c>
      <c r="B13" s="153" t="s">
        <v>303</v>
      </c>
      <c r="C13" s="185" t="str">
        <f>数量計算書!C13</f>
        <v>MM-250-SD型</v>
      </c>
      <c r="D13" s="175">
        <f>数量計算書!F13</f>
        <v>1</v>
      </c>
      <c r="E13" s="126" t="str">
        <f>数量計算書!G13</f>
        <v>式</v>
      </c>
      <c r="F13" s="173"/>
      <c r="G13" s="171"/>
      <c r="H13" s="152"/>
    </row>
    <row r="14" spans="1:8" ht="20.100000000000001" customHeight="1">
      <c r="A14" s="125"/>
      <c r="B14" s="172" t="s">
        <v>276</v>
      </c>
      <c r="C14" s="172"/>
      <c r="D14" s="129"/>
      <c r="E14" s="127"/>
      <c r="F14" s="173"/>
      <c r="G14" s="174"/>
      <c r="H14" s="95"/>
    </row>
    <row r="15" spans="1:8" ht="20.100000000000001" customHeight="1">
      <c r="A15" s="133"/>
      <c r="B15" s="184"/>
      <c r="C15" s="184"/>
      <c r="D15" s="186"/>
      <c r="E15" s="126"/>
      <c r="F15" s="187"/>
      <c r="G15" s="188"/>
      <c r="H15" s="96"/>
    </row>
    <row r="16" spans="1:8" ht="20.100000000000001" customHeight="1">
      <c r="A16" s="125"/>
      <c r="B16" s="176" t="s">
        <v>289</v>
      </c>
      <c r="C16" s="184"/>
      <c r="D16" s="130"/>
      <c r="E16" s="177"/>
      <c r="F16" s="173"/>
      <c r="G16" s="174"/>
      <c r="H16" s="95"/>
    </row>
    <row r="17" spans="1:9" ht="20.100000000000001" customHeight="1">
      <c r="A17" s="133"/>
      <c r="B17" s="176" t="s">
        <v>315</v>
      </c>
      <c r="C17" s="184"/>
      <c r="D17" s="205"/>
      <c r="E17" s="206"/>
      <c r="F17" s="187"/>
      <c r="G17" s="188"/>
      <c r="H17" s="96"/>
    </row>
    <row r="18" spans="1:9" ht="20.100000000000001" customHeight="1">
      <c r="A18" s="133"/>
      <c r="B18" s="176" t="s">
        <v>316</v>
      </c>
      <c r="C18" s="184"/>
      <c r="D18" s="205"/>
      <c r="E18" s="206"/>
      <c r="F18" s="187"/>
      <c r="G18" s="188"/>
      <c r="H18" s="96"/>
    </row>
    <row r="19" spans="1:9" ht="20.100000000000001" customHeight="1">
      <c r="A19" s="125"/>
      <c r="B19" s="178" t="s">
        <v>6</v>
      </c>
      <c r="C19" s="1" t="s">
        <v>291</v>
      </c>
      <c r="D19" s="179"/>
      <c r="E19" s="180" t="s">
        <v>19</v>
      </c>
      <c r="F19" s="171"/>
      <c r="G19" s="171"/>
      <c r="H19" s="95"/>
    </row>
    <row r="20" spans="1:9" ht="20.100000000000001" customHeight="1">
      <c r="A20" s="125"/>
      <c r="B20" s="181" t="s">
        <v>7</v>
      </c>
      <c r="C20" s="182"/>
      <c r="D20" s="169"/>
      <c r="E20" s="4"/>
      <c r="F20" s="171"/>
      <c r="G20" s="171"/>
      <c r="H20" s="95"/>
    </row>
    <row r="21" spans="1:9" ht="20.100000000000001" customHeight="1">
      <c r="A21" s="125"/>
      <c r="B21" s="178" t="s">
        <v>8</v>
      </c>
      <c r="C21" s="1" t="s">
        <v>291</v>
      </c>
      <c r="D21" s="179"/>
      <c r="E21" s="180" t="s">
        <v>19</v>
      </c>
      <c r="F21" s="171"/>
      <c r="G21" s="171"/>
      <c r="H21" s="95"/>
    </row>
    <row r="22" spans="1:9" ht="20.100000000000001" customHeight="1">
      <c r="A22" s="124"/>
      <c r="B22" s="181" t="s">
        <v>9</v>
      </c>
      <c r="C22" s="182"/>
      <c r="D22" s="169"/>
      <c r="E22" s="4"/>
      <c r="F22" s="171"/>
      <c r="G22" s="171"/>
      <c r="H22" s="95"/>
      <c r="I22" s="81"/>
    </row>
    <row r="23" spans="1:9" ht="20.100000000000001" customHeight="1">
      <c r="A23" s="133"/>
      <c r="B23" s="207" t="s">
        <v>317</v>
      </c>
      <c r="C23" s="208"/>
      <c r="D23" s="205"/>
      <c r="E23" s="128"/>
      <c r="F23" s="188"/>
      <c r="G23" s="188"/>
      <c r="H23" s="96"/>
      <c r="I23" s="81"/>
    </row>
    <row r="24" spans="1:9" ht="20.100000000000001" customHeight="1">
      <c r="A24" s="133"/>
      <c r="B24" s="207" t="s">
        <v>318</v>
      </c>
      <c r="C24" s="208"/>
      <c r="D24" s="205"/>
      <c r="E24" s="128"/>
      <c r="F24" s="188"/>
      <c r="G24" s="188"/>
      <c r="H24" s="96"/>
      <c r="I24" s="81"/>
    </row>
    <row r="25" spans="1:9" ht="20.100000000000001" customHeight="1">
      <c r="A25" s="124"/>
      <c r="B25" s="178" t="s">
        <v>10</v>
      </c>
      <c r="C25" s="1" t="s">
        <v>291</v>
      </c>
      <c r="D25" s="179"/>
      <c r="E25" s="180" t="s">
        <v>37</v>
      </c>
      <c r="F25" s="171"/>
      <c r="G25" s="171"/>
      <c r="H25" s="95"/>
      <c r="I25" s="81"/>
    </row>
    <row r="26" spans="1:9" ht="20.100000000000001" customHeight="1">
      <c r="A26" s="124"/>
      <c r="B26" s="178" t="s">
        <v>13</v>
      </c>
      <c r="C26" s="182"/>
      <c r="D26" s="183"/>
      <c r="E26" s="4"/>
      <c r="F26" s="171"/>
      <c r="G26" s="171"/>
      <c r="H26" s="95"/>
    </row>
    <row r="27" spans="1:9" ht="20.100000000000001" customHeight="1">
      <c r="A27" s="124"/>
      <c r="B27" s="178" t="s">
        <v>319</v>
      </c>
      <c r="C27" s="184"/>
      <c r="D27" s="183"/>
      <c r="E27" s="4"/>
      <c r="F27" s="171"/>
      <c r="G27" s="170"/>
      <c r="H27" s="96"/>
    </row>
    <row r="28" spans="1:9" ht="20.100000000000001" customHeight="1">
      <c r="A28" s="124"/>
      <c r="B28" s="178"/>
      <c r="C28" s="184"/>
      <c r="D28" s="183"/>
      <c r="E28" s="4"/>
      <c r="F28" s="171"/>
      <c r="G28" s="170"/>
      <c r="H28" s="96"/>
    </row>
    <row r="29" spans="1:9" ht="22.5" customHeight="1">
      <c r="A29" s="76"/>
      <c r="B29" s="41"/>
      <c r="C29" s="41"/>
      <c r="D29" s="116"/>
      <c r="E29" s="46"/>
      <c r="F29" s="88"/>
      <c r="G29" s="45"/>
      <c r="H29" s="90"/>
    </row>
    <row r="30" spans="1:9" ht="22.5" customHeight="1">
      <c r="A30" s="76"/>
      <c r="B30" s="41"/>
      <c r="C30" s="41"/>
      <c r="D30" s="117"/>
      <c r="E30" s="46"/>
      <c r="F30" s="44"/>
      <c r="G30" s="45"/>
      <c r="H30" s="42"/>
    </row>
    <row r="31" spans="1:9" ht="22.5" customHeight="1">
      <c r="A31" s="76"/>
      <c r="B31" s="41"/>
      <c r="C31" s="84"/>
      <c r="D31" s="117"/>
      <c r="E31" s="46"/>
      <c r="F31" s="86"/>
      <c r="G31" s="45"/>
      <c r="H31" s="87"/>
    </row>
    <row r="32" spans="1:9" ht="22.5" customHeight="1">
      <c r="A32" s="76"/>
      <c r="B32" s="41"/>
      <c r="C32" s="41"/>
      <c r="D32" s="117"/>
      <c r="E32" s="46"/>
      <c r="F32" s="86"/>
      <c r="G32" s="45"/>
      <c r="H32" s="87"/>
    </row>
    <row r="33" spans="1:8" ht="18" customHeight="1">
      <c r="A33" s="85"/>
      <c r="B33" s="15"/>
      <c r="C33" s="15"/>
      <c r="D33" s="118"/>
      <c r="E33" s="12"/>
      <c r="F33" s="9"/>
      <c r="G33" s="10"/>
      <c r="H33" s="87"/>
    </row>
    <row r="34" spans="1:8" ht="18" customHeight="1">
      <c r="A34" s="46"/>
      <c r="B34" s="41"/>
      <c r="C34" s="41"/>
      <c r="D34" s="117"/>
      <c r="E34" s="46"/>
      <c r="F34" s="44"/>
      <c r="G34" s="45"/>
      <c r="H34" s="42"/>
    </row>
    <row r="35" spans="1:8" ht="18" customHeight="1">
      <c r="A35" s="40"/>
      <c r="B35" s="41"/>
      <c r="C35" s="41"/>
      <c r="D35" s="117"/>
      <c r="E35" s="46"/>
      <c r="F35" s="44"/>
      <c r="G35" s="45"/>
      <c r="H35" s="42"/>
    </row>
    <row r="36" spans="1:8" ht="18" customHeight="1">
      <c r="A36" s="46"/>
      <c r="B36" s="41"/>
      <c r="C36" s="41"/>
      <c r="D36" s="117"/>
      <c r="E36" s="46"/>
      <c r="F36" s="44"/>
      <c r="G36" s="45"/>
      <c r="H36" s="42"/>
    </row>
    <row r="37" spans="1:8" ht="18" customHeight="1">
      <c r="A37" s="46"/>
      <c r="B37" s="41"/>
      <c r="C37" s="41"/>
      <c r="D37" s="117"/>
      <c r="E37" s="46"/>
      <c r="F37" s="44"/>
      <c r="G37" s="45"/>
      <c r="H37" s="42"/>
    </row>
    <row r="38" spans="1:8" ht="18" customHeight="1">
      <c r="A38" s="40"/>
      <c r="B38" s="41"/>
      <c r="C38" s="41"/>
      <c r="D38" s="117"/>
      <c r="E38" s="46"/>
      <c r="F38" s="44"/>
      <c r="G38" s="45"/>
      <c r="H38" s="42"/>
    </row>
    <row r="39" spans="1:8" ht="18" customHeight="1">
      <c r="A39" s="46"/>
      <c r="B39" s="41"/>
      <c r="C39" s="41"/>
      <c r="D39" s="117"/>
      <c r="E39" s="46"/>
      <c r="F39" s="44"/>
      <c r="G39" s="45"/>
      <c r="H39" s="42"/>
    </row>
    <row r="40" spans="1:8" ht="18" customHeight="1">
      <c r="A40" s="74"/>
      <c r="B40" s="77"/>
      <c r="C40" s="77"/>
      <c r="D40" s="119"/>
      <c r="E40" s="74"/>
      <c r="F40" s="73"/>
      <c r="G40" s="78"/>
      <c r="H40" s="75"/>
    </row>
    <row r="41" spans="1:8" ht="18" customHeight="1">
      <c r="A41" s="40"/>
      <c r="B41" s="77"/>
      <c r="C41" s="77"/>
      <c r="D41" s="119"/>
      <c r="E41" s="74"/>
      <c r="F41" s="73"/>
      <c r="G41" s="78"/>
      <c r="H41" s="75"/>
    </row>
    <row r="42" spans="1:8" ht="18" customHeight="1">
      <c r="A42" s="74"/>
      <c r="B42" s="77"/>
      <c r="C42" s="77"/>
      <c r="D42" s="119"/>
      <c r="E42" s="74"/>
      <c r="F42" s="73"/>
      <c r="G42" s="45"/>
      <c r="H42" s="75"/>
    </row>
    <row r="43" spans="1:8" ht="18" customHeight="1">
      <c r="A43" s="40"/>
      <c r="B43" s="77"/>
      <c r="C43" s="77"/>
      <c r="D43" s="119"/>
      <c r="E43" s="74"/>
      <c r="F43" s="73"/>
      <c r="G43" s="78"/>
      <c r="H43" s="75"/>
    </row>
    <row r="44" spans="1:8" ht="18" customHeight="1">
      <c r="A44" s="76"/>
      <c r="B44" s="77"/>
      <c r="C44" s="77"/>
      <c r="D44" s="116"/>
      <c r="E44" s="89"/>
      <c r="F44" s="88"/>
      <c r="G44" s="78"/>
      <c r="H44" s="90"/>
    </row>
    <row r="45" spans="1:8" ht="18" customHeight="1">
      <c r="A45" s="76"/>
      <c r="B45" s="77"/>
      <c r="C45" s="77"/>
      <c r="D45" s="119"/>
      <c r="E45" s="74"/>
      <c r="F45" s="73"/>
      <c r="G45" s="78"/>
      <c r="H45" s="90"/>
    </row>
    <row r="46" spans="1:8" ht="18" customHeight="1">
      <c r="A46" s="76"/>
      <c r="B46" s="77"/>
      <c r="C46" s="77"/>
      <c r="D46" s="119"/>
      <c r="E46" s="74"/>
      <c r="F46" s="73"/>
      <c r="G46" s="78"/>
      <c r="H46" s="75"/>
    </row>
    <row r="47" spans="1:8" ht="18" customHeight="1">
      <c r="A47" s="76"/>
      <c r="B47" s="77"/>
      <c r="C47" s="77"/>
      <c r="D47" s="119"/>
      <c r="E47" s="74"/>
      <c r="F47" s="73"/>
      <c r="G47" s="78"/>
      <c r="H47" s="75"/>
    </row>
    <row r="48" spans="1:8" ht="18" customHeight="1">
      <c r="A48" s="76"/>
      <c r="B48" s="77"/>
      <c r="C48" s="77"/>
      <c r="D48" s="116"/>
      <c r="E48" s="74"/>
      <c r="F48" s="88"/>
      <c r="G48" s="78"/>
      <c r="H48" s="90"/>
    </row>
    <row r="49" spans="1:8" ht="18" customHeight="1">
      <c r="A49" s="76"/>
      <c r="B49" s="77"/>
      <c r="C49" s="77"/>
      <c r="D49" s="119"/>
      <c r="E49" s="74"/>
      <c r="F49" s="73"/>
      <c r="G49" s="78"/>
      <c r="H49" s="75"/>
    </row>
    <row r="50" spans="1:8" ht="18" customHeight="1">
      <c r="A50" s="76"/>
      <c r="B50" s="77"/>
      <c r="C50" s="77"/>
      <c r="D50" s="119"/>
      <c r="E50" s="74"/>
      <c r="F50" s="73"/>
      <c r="G50" s="78"/>
      <c r="H50" s="75"/>
    </row>
    <row r="51" spans="1:8" ht="18" customHeight="1">
      <c r="A51" s="76"/>
      <c r="B51" s="77"/>
      <c r="C51" s="77"/>
      <c r="D51" s="116"/>
      <c r="E51" s="89"/>
      <c r="F51" s="88"/>
      <c r="G51" s="91"/>
      <c r="H51" s="90"/>
    </row>
    <row r="52" spans="1:8" ht="18" customHeight="1">
      <c r="A52" s="76"/>
      <c r="B52" s="77"/>
      <c r="C52" s="77"/>
      <c r="D52" s="119"/>
      <c r="E52" s="74"/>
      <c r="F52" s="73"/>
      <c r="G52" s="78"/>
      <c r="H52" s="75"/>
    </row>
    <row r="53" spans="1:8" ht="18" customHeight="1">
      <c r="A53" s="76"/>
      <c r="B53" s="77"/>
      <c r="C53" s="77"/>
      <c r="D53" s="119"/>
      <c r="E53" s="74"/>
      <c r="F53" s="73"/>
      <c r="G53" s="78"/>
      <c r="H53" s="75"/>
    </row>
    <row r="54" spans="1:8" ht="18" customHeight="1">
      <c r="A54" s="76"/>
      <c r="B54" s="77"/>
      <c r="C54" s="77"/>
      <c r="D54" s="119"/>
      <c r="E54" s="74"/>
      <c r="F54" s="73"/>
      <c r="G54" s="78"/>
      <c r="H54" s="75"/>
    </row>
    <row r="55" spans="1:8" ht="18" customHeight="1">
      <c r="A55" s="76"/>
      <c r="B55" s="77"/>
      <c r="C55" s="77"/>
      <c r="D55" s="119"/>
      <c r="E55" s="74"/>
      <c r="F55" s="73"/>
      <c r="G55" s="78"/>
      <c r="H55" s="75"/>
    </row>
    <row r="56" spans="1:8" ht="18" customHeight="1">
      <c r="A56" s="76"/>
      <c r="B56" s="77"/>
      <c r="C56" s="77"/>
      <c r="D56" s="119"/>
      <c r="E56" s="74"/>
      <c r="F56" s="73"/>
      <c r="G56" s="78"/>
      <c r="H56" s="75"/>
    </row>
    <row r="57" spans="1:8" ht="18" customHeight="1">
      <c r="A57" s="76"/>
      <c r="B57" s="77"/>
      <c r="C57" s="77"/>
      <c r="D57" s="119"/>
      <c r="E57" s="74"/>
      <c r="F57" s="73"/>
      <c r="G57" s="78"/>
      <c r="H57" s="75"/>
    </row>
    <row r="58" spans="1:8" ht="18" customHeight="1">
      <c r="A58" s="76"/>
      <c r="B58" s="77"/>
      <c r="C58" s="77"/>
      <c r="D58" s="119"/>
      <c r="E58" s="74"/>
      <c r="F58" s="73"/>
      <c r="G58" s="78"/>
      <c r="H58" s="75"/>
    </row>
    <row r="59" spans="1:8" ht="18" customHeight="1">
      <c r="A59" s="76"/>
      <c r="B59" s="77"/>
      <c r="C59" s="77"/>
      <c r="D59" s="119"/>
      <c r="E59" s="74"/>
      <c r="F59" s="73"/>
      <c r="G59" s="78"/>
      <c r="H59" s="75"/>
    </row>
    <row r="60" spans="1:8" ht="18" customHeight="1">
      <c r="A60" s="76"/>
      <c r="B60" s="77"/>
      <c r="C60" s="77"/>
      <c r="D60" s="119"/>
      <c r="E60" s="74"/>
      <c r="F60" s="73"/>
      <c r="G60" s="78"/>
      <c r="H60" s="75"/>
    </row>
    <row r="61" spans="1:8" ht="18" customHeight="1">
      <c r="A61" s="76"/>
      <c r="B61" s="77"/>
      <c r="C61" s="77"/>
      <c r="D61" s="119"/>
      <c r="E61" s="74"/>
      <c r="F61" s="73"/>
      <c r="G61" s="78"/>
      <c r="H61" s="75"/>
    </row>
    <row r="62" spans="1:8" ht="18" customHeight="1">
      <c r="A62" s="76"/>
      <c r="B62" s="77"/>
      <c r="C62" s="77"/>
      <c r="D62" s="119"/>
      <c r="E62" s="74"/>
      <c r="F62" s="73"/>
      <c r="G62" s="78"/>
      <c r="H62" s="75"/>
    </row>
    <row r="63" spans="1:8" ht="18" customHeight="1">
      <c r="A63" s="76"/>
      <c r="B63" s="77"/>
      <c r="C63" s="77"/>
      <c r="D63" s="119"/>
      <c r="E63" s="74"/>
      <c r="F63" s="73"/>
      <c r="G63" s="78"/>
      <c r="H63" s="75"/>
    </row>
    <row r="64" spans="1:8" ht="18" customHeight="1">
      <c r="A64" s="76"/>
      <c r="B64" s="77"/>
      <c r="C64" s="77"/>
      <c r="D64" s="119"/>
      <c r="E64" s="74"/>
      <c r="F64" s="73"/>
      <c r="G64" s="78"/>
      <c r="H64" s="75"/>
    </row>
    <row r="65" spans="1:9" ht="18" customHeight="1">
      <c r="A65" s="76"/>
      <c r="B65" s="77"/>
      <c r="C65" s="77"/>
      <c r="D65" s="119"/>
      <c r="E65" s="74"/>
      <c r="F65" s="73"/>
      <c r="G65" s="78"/>
      <c r="H65" s="75"/>
    </row>
    <row r="66" spans="1:9" ht="18" customHeight="1">
      <c r="A66" s="76"/>
      <c r="B66" s="77"/>
      <c r="C66" s="77"/>
      <c r="D66" s="119"/>
      <c r="E66" s="74"/>
      <c r="F66" s="73"/>
      <c r="G66" s="78"/>
      <c r="H66" s="75"/>
    </row>
    <row r="67" spans="1:9" ht="18" customHeight="1">
      <c r="A67" s="76"/>
      <c r="B67" s="77"/>
      <c r="C67" s="63"/>
      <c r="D67" s="119"/>
      <c r="E67" s="74"/>
      <c r="F67" s="73"/>
      <c r="G67" s="78"/>
      <c r="H67" s="75"/>
    </row>
    <row r="68" spans="1:9" ht="18" customHeight="1">
      <c r="A68" s="80"/>
      <c r="B68" s="15"/>
      <c r="C68" s="15"/>
      <c r="D68" s="118"/>
      <c r="E68" s="12"/>
      <c r="F68" s="9"/>
      <c r="G68" s="10"/>
      <c r="H68" s="75"/>
    </row>
    <row r="69" spans="1:9" ht="18" customHeight="1">
      <c r="A69" s="80"/>
      <c r="B69" s="77"/>
      <c r="C69" s="77"/>
      <c r="D69" s="119"/>
      <c r="E69" s="74"/>
      <c r="F69" s="73"/>
      <c r="G69" s="78"/>
      <c r="H69" s="75"/>
    </row>
    <row r="70" spans="1:9" ht="18" customHeight="1">
      <c r="A70" s="40"/>
      <c r="B70" s="77"/>
      <c r="C70" s="77"/>
      <c r="D70" s="119"/>
      <c r="E70" s="74"/>
      <c r="F70" s="73"/>
      <c r="G70" s="78"/>
      <c r="H70" s="75"/>
    </row>
    <row r="71" spans="1:9" ht="18" customHeight="1">
      <c r="A71" s="80"/>
      <c r="B71" s="77"/>
      <c r="C71" s="77"/>
      <c r="D71" s="119"/>
      <c r="E71" s="74"/>
      <c r="F71" s="73"/>
      <c r="G71" s="78"/>
      <c r="H71" s="75"/>
    </row>
    <row r="72" spans="1:9" ht="18" customHeight="1">
      <c r="A72" s="80"/>
      <c r="B72" s="77"/>
      <c r="C72" s="77"/>
      <c r="D72" s="119"/>
      <c r="E72" s="74"/>
      <c r="F72" s="73"/>
      <c r="G72" s="78"/>
      <c r="H72" s="75"/>
    </row>
    <row r="73" spans="1:9" ht="18" customHeight="1">
      <c r="A73" s="79"/>
      <c r="B73" s="13" t="s">
        <v>5</v>
      </c>
      <c r="C73" s="6"/>
      <c r="D73" s="118"/>
      <c r="E73" s="18"/>
      <c r="F73" s="10"/>
      <c r="G73" s="10" t="e">
        <f>#REF!+G33+G36+G39+#REF!+G42+G68+G71</f>
        <v>#REF!</v>
      </c>
      <c r="H73" s="75"/>
      <c r="I73" s="81"/>
    </row>
    <row r="74" spans="1:9" ht="18" customHeight="1">
      <c r="A74" s="79"/>
      <c r="B74" s="13" t="s">
        <v>6</v>
      </c>
      <c r="C74" s="62">
        <v>3.2300000000000002E-2</v>
      </c>
      <c r="D74" s="118"/>
      <c r="E74" s="12"/>
      <c r="F74" s="10"/>
      <c r="G74" s="10" t="e">
        <f>SUM(ROUNDDOWN(C74*G73,0))</f>
        <v>#REF!</v>
      </c>
      <c r="H74" s="75"/>
      <c r="I74" s="81"/>
    </row>
    <row r="75" spans="1:9" ht="18" customHeight="1">
      <c r="A75" s="79"/>
      <c r="B75" s="60" t="s">
        <v>7</v>
      </c>
      <c r="C75" s="20"/>
      <c r="D75" s="120"/>
      <c r="E75" s="18"/>
      <c r="F75" s="10"/>
      <c r="G75" s="10" t="e">
        <f>SUM(G73:G74)</f>
        <v>#REF!</v>
      </c>
      <c r="H75" s="75"/>
      <c r="I75" s="81"/>
    </row>
    <row r="76" spans="1:9" ht="18" customHeight="1">
      <c r="A76" s="79"/>
      <c r="B76" s="13" t="s">
        <v>8</v>
      </c>
      <c r="C76" s="62">
        <v>0.20849999999999999</v>
      </c>
      <c r="D76" s="118"/>
      <c r="E76" s="18"/>
      <c r="F76" s="10"/>
      <c r="G76" s="10" t="e">
        <f>SUM(ROUNDDOWN(C76*(G75),0))</f>
        <v>#REF!</v>
      </c>
      <c r="H76" s="75"/>
      <c r="I76" s="81"/>
    </row>
    <row r="77" spans="1:9" ht="18" customHeight="1">
      <c r="A77" s="79"/>
      <c r="B77" s="60" t="s">
        <v>9</v>
      </c>
      <c r="C77" s="23"/>
      <c r="D77" s="120"/>
      <c r="E77" s="18"/>
      <c r="F77" s="10"/>
      <c r="G77" s="10" t="e">
        <f>SUM(G75:G76)</f>
        <v>#REF!</v>
      </c>
      <c r="H77" s="75"/>
      <c r="I77" s="81"/>
    </row>
    <row r="78" spans="1:9" ht="18" customHeight="1">
      <c r="A78" s="79"/>
      <c r="B78" s="13" t="s">
        <v>10</v>
      </c>
      <c r="C78" s="62">
        <v>0.14940000000000001</v>
      </c>
      <c r="D78" s="118"/>
      <c r="E78" s="18"/>
      <c r="F78" s="10"/>
      <c r="G78" s="10" t="e">
        <f>SUM(ROUNDDOWN(C78*(G77),0))</f>
        <v>#REF!</v>
      </c>
      <c r="H78" s="75"/>
      <c r="I78" s="81"/>
    </row>
    <row r="79" spans="1:9" ht="18" customHeight="1">
      <c r="A79" s="79"/>
      <c r="B79" s="13" t="s">
        <v>11</v>
      </c>
      <c r="C79" s="20"/>
      <c r="D79" s="120"/>
      <c r="E79" s="18"/>
      <c r="F79" s="10"/>
      <c r="G79" s="10" t="e">
        <f>SUM(G77:G78)</f>
        <v>#REF!</v>
      </c>
      <c r="H79" s="75"/>
    </row>
    <row r="80" spans="1:9" ht="18" customHeight="1">
      <c r="A80" s="46"/>
      <c r="B80" s="13" t="s">
        <v>12</v>
      </c>
      <c r="C80" s="41"/>
      <c r="D80" s="120"/>
      <c r="E80" s="18"/>
      <c r="F80" s="10"/>
      <c r="G80" s="9" t="e">
        <f>ROUNDDOWN(G79,-3)-G79</f>
        <v>#REF!</v>
      </c>
      <c r="H80" s="42"/>
    </row>
    <row r="81" spans="1:8" ht="18" customHeight="1">
      <c r="A81" s="40"/>
      <c r="B81" s="13" t="s">
        <v>13</v>
      </c>
      <c r="C81" s="41"/>
      <c r="D81" s="120"/>
      <c r="E81" s="18"/>
      <c r="F81" s="10"/>
      <c r="G81" s="9" t="e">
        <f>ROUNDDOWN(G79,-3)</f>
        <v>#REF!</v>
      </c>
      <c r="H81" s="42"/>
    </row>
    <row r="82" spans="1:8" ht="18" customHeight="1">
      <c r="A82" s="40"/>
      <c r="B82" s="13" t="s">
        <v>14</v>
      </c>
      <c r="C82" s="41"/>
      <c r="D82" s="120">
        <v>0.1</v>
      </c>
      <c r="E82" s="18"/>
      <c r="F82" s="10" t="e">
        <f>G81</f>
        <v>#REF!</v>
      </c>
      <c r="G82" s="10" t="e">
        <f>ROUNDDOWN(D82*F82,0)</f>
        <v>#REF!</v>
      </c>
      <c r="H82" s="42"/>
    </row>
    <row r="83" spans="1:8" ht="18" customHeight="1">
      <c r="A83" s="76"/>
      <c r="B83" s="13" t="s">
        <v>15</v>
      </c>
      <c r="C83" s="41"/>
      <c r="D83" s="120"/>
      <c r="E83" s="18"/>
      <c r="F83" s="10"/>
      <c r="G83" s="10" t="e">
        <f>G81+G82</f>
        <v>#REF!</v>
      </c>
      <c r="H83" s="75"/>
    </row>
    <row r="84" spans="1:8" ht="18" customHeight="1">
      <c r="A84" s="76"/>
      <c r="B84" s="47"/>
      <c r="C84" s="41"/>
      <c r="D84" s="117"/>
      <c r="E84" s="72"/>
      <c r="F84" s="44"/>
      <c r="G84" s="45"/>
      <c r="H84" s="42"/>
    </row>
    <row r="85" spans="1:8" ht="18" customHeight="1">
      <c r="A85" s="80"/>
      <c r="B85" s="15"/>
      <c r="C85" s="77"/>
      <c r="D85" s="119"/>
      <c r="E85" s="72"/>
      <c r="F85" s="73"/>
      <c r="G85" s="78"/>
      <c r="H85" s="75"/>
    </row>
    <row r="86" spans="1:8" ht="18" customHeight="1">
      <c r="A86" s="40"/>
      <c r="B86" s="47"/>
      <c r="C86" s="41"/>
      <c r="D86" s="117"/>
      <c r="E86" s="43"/>
      <c r="F86" s="44"/>
      <c r="G86" s="45"/>
      <c r="H86" s="42"/>
    </row>
    <row r="87" spans="1:8" ht="18" customHeight="1">
      <c r="A87" s="40"/>
      <c r="B87" s="47"/>
      <c r="C87" s="41"/>
      <c r="D87" s="117"/>
      <c r="E87" s="43"/>
      <c r="F87" s="44"/>
      <c r="G87" s="45"/>
      <c r="H87" s="42"/>
    </row>
    <row r="88" spans="1:8" ht="18" customHeight="1">
      <c r="A88" s="80"/>
      <c r="B88" s="82"/>
      <c r="C88" s="77"/>
      <c r="D88" s="121"/>
      <c r="E88" s="72"/>
      <c r="F88" s="73"/>
      <c r="G88" s="78"/>
      <c r="H88" s="75"/>
    </row>
    <row r="89" spans="1:8" ht="18" customHeight="1">
      <c r="A89" s="83"/>
      <c r="B89" s="13"/>
      <c r="C89" s="6"/>
      <c r="D89" s="118"/>
      <c r="E89" s="18"/>
      <c r="F89" s="10"/>
      <c r="G89" s="10"/>
      <c r="H89" s="42"/>
    </row>
    <row r="90" spans="1:8" ht="18" customHeight="1">
      <c r="A90" s="69"/>
      <c r="B90" s="13"/>
      <c r="C90" s="62"/>
      <c r="D90" s="118"/>
      <c r="E90" s="12"/>
      <c r="F90" s="10"/>
      <c r="G90" s="10"/>
      <c r="H90" s="42"/>
    </row>
    <row r="91" spans="1:8" ht="18" customHeight="1">
      <c r="A91" s="40"/>
      <c r="B91" s="60"/>
      <c r="C91" s="20"/>
      <c r="D91" s="120"/>
      <c r="E91" s="18"/>
      <c r="F91" s="10"/>
      <c r="G91" s="10"/>
      <c r="H91" s="42"/>
    </row>
    <row r="92" spans="1:8" ht="18" customHeight="1">
      <c r="A92" s="57"/>
      <c r="B92" s="13"/>
      <c r="C92" s="62"/>
      <c r="D92" s="118"/>
      <c r="E92" s="18"/>
      <c r="F92" s="10"/>
      <c r="G92" s="10"/>
      <c r="H92" s="58"/>
    </row>
    <row r="93" spans="1:8" ht="18" customHeight="1">
      <c r="A93" s="57"/>
      <c r="B93" s="60"/>
      <c r="C93" s="23"/>
      <c r="D93" s="120"/>
      <c r="E93" s="18"/>
      <c r="F93" s="10"/>
      <c r="G93" s="10"/>
      <c r="H93" s="58"/>
    </row>
    <row r="94" spans="1:8" ht="18" customHeight="1">
      <c r="A94" s="57"/>
      <c r="B94" s="13"/>
      <c r="C94" s="62"/>
      <c r="D94" s="118"/>
      <c r="E94" s="18"/>
      <c r="F94" s="10"/>
      <c r="G94" s="10"/>
      <c r="H94" s="58"/>
    </row>
    <row r="95" spans="1:8" ht="18" customHeight="1">
      <c r="A95" s="57"/>
      <c r="B95" s="13"/>
      <c r="C95" s="20"/>
      <c r="D95" s="120"/>
      <c r="E95" s="18"/>
      <c r="F95" s="10"/>
      <c r="G95" s="10"/>
      <c r="H95" s="58"/>
    </row>
    <row r="96" spans="1:8" ht="18" customHeight="1">
      <c r="A96" s="40"/>
      <c r="B96" s="47"/>
      <c r="C96" s="41"/>
      <c r="D96" s="117"/>
      <c r="E96" s="43"/>
      <c r="F96" s="44"/>
      <c r="G96" s="45"/>
      <c r="H96" s="42"/>
    </row>
    <row r="97" spans="1:12" ht="18" customHeight="1">
      <c r="A97" s="40"/>
      <c r="B97" s="13" t="s">
        <v>11</v>
      </c>
      <c r="C97" s="41" t="s">
        <v>23</v>
      </c>
      <c r="D97" s="117"/>
      <c r="E97" s="43"/>
      <c r="F97" s="44"/>
      <c r="G97" s="45" t="e">
        <f>G79+G95</f>
        <v>#REF!</v>
      </c>
      <c r="H97" s="42"/>
    </row>
    <row r="98" spans="1:12" ht="18" customHeight="1">
      <c r="A98" s="40"/>
      <c r="B98" s="13" t="s">
        <v>12</v>
      </c>
      <c r="C98" s="41"/>
      <c r="D98" s="120"/>
      <c r="E98" s="18"/>
      <c r="F98" s="10"/>
      <c r="G98" s="9" t="e">
        <f>ROUNDDOWN(G97,-3)-G97</f>
        <v>#REF!</v>
      </c>
      <c r="H98" s="42"/>
    </row>
    <row r="99" spans="1:12" ht="18" customHeight="1">
      <c r="A99" s="40"/>
      <c r="B99" s="13" t="s">
        <v>13</v>
      </c>
      <c r="C99" s="41"/>
      <c r="D99" s="120"/>
      <c r="E99" s="18"/>
      <c r="F99" s="10"/>
      <c r="G99" s="9" t="e">
        <f>ROUNDDOWN(G97,-3)</f>
        <v>#REF!</v>
      </c>
      <c r="H99" s="42"/>
    </row>
    <row r="100" spans="1:12" ht="18" customHeight="1">
      <c r="A100" s="40"/>
      <c r="B100" s="13" t="s">
        <v>14</v>
      </c>
      <c r="C100" s="41"/>
      <c r="D100" s="120">
        <v>0.1</v>
      </c>
      <c r="E100" s="18"/>
      <c r="F100" s="10" t="e">
        <f>G99</f>
        <v>#REF!</v>
      </c>
      <c r="G100" s="10" t="e">
        <f>ROUNDDOWN(D100*F100,0)</f>
        <v>#REF!</v>
      </c>
      <c r="H100" s="42"/>
      <c r="I100" s="7" t="s">
        <v>20</v>
      </c>
    </row>
    <row r="101" spans="1:12" ht="18" customHeight="1">
      <c r="A101" s="40"/>
      <c r="B101" s="13" t="s">
        <v>15</v>
      </c>
      <c r="C101" s="41"/>
      <c r="D101" s="120"/>
      <c r="E101" s="18"/>
      <c r="F101" s="10"/>
      <c r="G101" s="10" t="e">
        <f>G99+G100</f>
        <v>#REF!</v>
      </c>
      <c r="H101" s="42"/>
      <c r="I101" s="51" t="e">
        <f>#REF!-#REF!</f>
        <v>#REF!</v>
      </c>
    </row>
    <row r="102" spans="1:12" ht="18" customHeight="1">
      <c r="A102" s="12"/>
      <c r="B102" s="14"/>
      <c r="C102" s="15"/>
      <c r="D102" s="118"/>
      <c r="E102" s="12"/>
      <c r="F102" s="9"/>
      <c r="G102" s="10"/>
      <c r="H102" s="11"/>
    </row>
    <row r="103" spans="1:12" ht="18" customHeight="1">
      <c r="A103" s="16"/>
      <c r="B103" s="13"/>
      <c r="C103" s="6"/>
      <c r="D103" s="118"/>
      <c r="E103" s="18"/>
      <c r="F103" s="10"/>
      <c r="G103" s="10"/>
      <c r="H103" s="6"/>
    </row>
    <row r="104" spans="1:12" ht="18" customHeight="1">
      <c r="A104" s="16"/>
      <c r="B104" s="13"/>
      <c r="C104" s="62"/>
      <c r="D104" s="118"/>
      <c r="E104" s="12"/>
      <c r="F104" s="10"/>
      <c r="G104" s="10"/>
      <c r="H104" s="6"/>
      <c r="I104" s="2"/>
      <c r="J104" s="2"/>
      <c r="K104" s="49" t="s">
        <v>17</v>
      </c>
      <c r="L104" s="49" t="s">
        <v>18</v>
      </c>
    </row>
    <row r="105" spans="1:12" ht="18" customHeight="1">
      <c r="A105" s="16"/>
      <c r="B105" s="60"/>
      <c r="C105" s="20"/>
      <c r="D105" s="120"/>
      <c r="E105" s="18"/>
      <c r="F105" s="10"/>
      <c r="G105" s="10"/>
      <c r="H105" s="6"/>
      <c r="I105" s="2"/>
      <c r="J105" s="2"/>
      <c r="K105" s="2"/>
      <c r="L105" s="2"/>
    </row>
    <row r="106" spans="1:12" ht="18" customHeight="1">
      <c r="A106" s="16"/>
      <c r="B106" s="13"/>
      <c r="C106" s="62"/>
      <c r="D106" s="118"/>
      <c r="E106" s="18"/>
      <c r="F106" s="10"/>
      <c r="G106" s="10"/>
      <c r="H106" s="6"/>
      <c r="I106" s="197" t="e">
        <f>#REF!+#REF!</f>
        <v>#REF!</v>
      </c>
      <c r="J106" s="198"/>
      <c r="K106" s="50" t="e">
        <f>ROUND(7.02*#REF!^-0.0433,2)</f>
        <v>#REF!</v>
      </c>
      <c r="L106" s="50" t="e">
        <f>ROUND(2.44*#REF!^-0.0433,2)</f>
        <v>#REF!</v>
      </c>
    </row>
    <row r="107" spans="1:12" ht="18" customHeight="1">
      <c r="A107" s="16"/>
      <c r="B107" s="60"/>
      <c r="C107" s="23"/>
      <c r="D107" s="120"/>
      <c r="E107" s="18"/>
      <c r="F107" s="10"/>
      <c r="G107" s="10"/>
      <c r="H107" s="6"/>
      <c r="I107" s="2"/>
      <c r="J107" s="2"/>
      <c r="K107" s="2"/>
      <c r="L107" s="2"/>
    </row>
    <row r="108" spans="1:12" s="8" customFormat="1" ht="18" customHeight="1">
      <c r="A108" s="16"/>
      <c r="B108" s="13"/>
      <c r="C108" s="62"/>
      <c r="D108" s="118"/>
      <c r="E108" s="18"/>
      <c r="F108" s="10"/>
      <c r="G108" s="10"/>
      <c r="H108" s="6"/>
      <c r="I108" s="197" t="e">
        <f>I106+#REF!</f>
        <v>#REF!</v>
      </c>
      <c r="J108" s="198"/>
      <c r="K108" s="50" t="e">
        <f>ROUND(467.95*#REF!^-0.3009,2)</f>
        <v>#REF!</v>
      </c>
      <c r="L108" s="50" t="e">
        <f>ROUND(169.65*#REF!^-0.3009,2)</f>
        <v>#REF!</v>
      </c>
    </row>
    <row r="109" spans="1:12" s="8" customFormat="1" ht="18" customHeight="1">
      <c r="A109" s="16"/>
      <c r="B109" s="13"/>
      <c r="C109" s="20"/>
      <c r="D109" s="120"/>
      <c r="E109" s="18"/>
      <c r="F109" s="10"/>
      <c r="G109" s="10"/>
      <c r="H109" s="6"/>
      <c r="I109" s="2"/>
      <c r="J109" s="2"/>
      <c r="K109" s="2"/>
      <c r="L109" s="2"/>
    </row>
    <row r="110" spans="1:12" s="8" customFormat="1" ht="18" customHeight="1">
      <c r="A110" s="16"/>
      <c r="B110" s="13"/>
      <c r="C110" s="6"/>
      <c r="D110" s="120"/>
      <c r="E110" s="18"/>
      <c r="F110" s="10"/>
      <c r="G110" s="9"/>
      <c r="H110" s="6"/>
    </row>
    <row r="111" spans="1:12" s="8" customFormat="1" ht="18" customHeight="1">
      <c r="A111" s="16"/>
      <c r="B111" s="13"/>
      <c r="C111" s="21"/>
      <c r="D111" s="120"/>
      <c r="E111" s="18"/>
      <c r="F111" s="10"/>
      <c r="G111" s="9"/>
      <c r="H111" s="6"/>
      <c r="I111" s="197" t="e">
        <f>I108+#REF!</f>
        <v>#REF!</v>
      </c>
      <c r="J111" s="197"/>
    </row>
    <row r="112" spans="1:12" s="8" customFormat="1" ht="18" customHeight="1">
      <c r="A112" s="16"/>
      <c r="B112" s="13"/>
      <c r="C112" s="17"/>
      <c r="D112" s="120"/>
      <c r="E112" s="18"/>
      <c r="F112" s="10"/>
      <c r="G112" s="10"/>
      <c r="H112" s="6"/>
      <c r="I112" s="48"/>
      <c r="J112" s="48"/>
    </row>
    <row r="113" spans="1:10" s="8" customFormat="1" ht="18" customHeight="1">
      <c r="A113" s="16"/>
      <c r="B113" s="13"/>
      <c r="C113" s="17"/>
      <c r="D113" s="120"/>
      <c r="E113" s="18"/>
      <c r="F113" s="10"/>
      <c r="G113" s="10"/>
      <c r="H113" s="6"/>
      <c r="I113" s="48"/>
      <c r="J113" s="48"/>
    </row>
    <row r="114" spans="1:10" s="8" customFormat="1" ht="18" customHeight="1">
      <c r="A114" s="52"/>
      <c r="B114" s="61"/>
      <c r="C114" s="53"/>
      <c r="D114" s="122"/>
      <c r="E114" s="54"/>
      <c r="F114" s="45"/>
      <c r="G114" s="45"/>
      <c r="H114" s="55"/>
      <c r="I114" s="48"/>
      <c r="J114" s="48"/>
    </row>
    <row r="115" spans="1:10" s="8" customFormat="1" ht="18" customHeight="1">
      <c r="A115" s="52"/>
      <c r="B115" s="61"/>
      <c r="C115" s="53"/>
      <c r="D115" s="122"/>
      <c r="E115" s="54"/>
      <c r="F115" s="45"/>
      <c r="G115" s="45"/>
      <c r="H115" s="55"/>
      <c r="I115" s="201" t="e">
        <f>I111+#REF!</f>
        <v>#REF!</v>
      </c>
      <c r="J115" s="201"/>
    </row>
    <row r="116" spans="1:10" s="8" customFormat="1" ht="18" customHeight="1">
      <c r="A116" s="52"/>
      <c r="B116" s="61"/>
      <c r="C116" s="53"/>
      <c r="D116" s="122"/>
      <c r="E116" s="54"/>
      <c r="F116" s="45"/>
      <c r="G116" s="45"/>
      <c r="H116" s="55"/>
      <c r="I116" s="48"/>
      <c r="J116" s="48"/>
    </row>
    <row r="117" spans="1:10" s="8" customFormat="1" ht="18" customHeight="1">
      <c r="A117" s="52"/>
      <c r="B117" s="61"/>
      <c r="C117" s="53"/>
      <c r="D117" s="122"/>
      <c r="E117" s="54"/>
      <c r="F117" s="45"/>
      <c r="G117" s="45"/>
      <c r="H117" s="55"/>
      <c r="I117" s="48"/>
      <c r="J117" s="48"/>
    </row>
    <row r="118" spans="1:10" s="8" customFormat="1" ht="18" customHeight="1">
      <c r="A118" s="52"/>
      <c r="B118" s="61"/>
      <c r="C118" s="53"/>
      <c r="D118" s="122"/>
      <c r="E118" s="54"/>
      <c r="F118" s="45"/>
      <c r="G118" s="45"/>
      <c r="H118" s="55"/>
      <c r="I118" s="48"/>
      <c r="J118" s="48"/>
    </row>
    <row r="119" spans="1:10" s="8" customFormat="1" ht="18" customHeight="1">
      <c r="A119" s="52"/>
      <c r="B119" s="61"/>
      <c r="C119" s="53"/>
      <c r="D119" s="122"/>
      <c r="E119" s="54"/>
      <c r="F119" s="45"/>
      <c r="G119" s="45"/>
      <c r="H119" s="55"/>
      <c r="I119" s="48"/>
      <c r="J119" s="48"/>
    </row>
    <row r="120" spans="1:10" s="8" customFormat="1" ht="18" customHeight="1">
      <c r="A120" s="52"/>
      <c r="B120" s="61"/>
      <c r="C120" s="53"/>
      <c r="D120" s="122"/>
      <c r="E120" s="54"/>
      <c r="F120" s="45"/>
      <c r="G120" s="45"/>
      <c r="H120" s="55"/>
      <c r="I120" s="48"/>
      <c r="J120" s="48"/>
    </row>
    <row r="121" spans="1:10" s="8" customFormat="1" ht="18" customHeight="1">
      <c r="A121" s="52"/>
      <c r="B121" s="61"/>
      <c r="C121" s="53"/>
      <c r="D121" s="122"/>
      <c r="E121" s="54"/>
      <c r="F121" s="45"/>
      <c r="G121" s="45"/>
      <c r="H121" s="55"/>
      <c r="I121" s="48"/>
      <c r="J121" s="48"/>
    </row>
    <row r="122" spans="1:10" s="8" customFormat="1" ht="18" customHeight="1">
      <c r="A122" s="52"/>
      <c r="B122" s="61"/>
      <c r="C122" s="53"/>
      <c r="D122" s="122"/>
      <c r="E122" s="54"/>
      <c r="F122" s="45"/>
      <c r="G122" s="45"/>
      <c r="H122" s="55"/>
      <c r="I122" s="48"/>
      <c r="J122" s="48"/>
    </row>
    <row r="123" spans="1:10" s="8" customFormat="1" ht="18" customHeight="1">
      <c r="A123" s="52"/>
      <c r="B123" s="61"/>
      <c r="C123" s="53"/>
      <c r="D123" s="122"/>
      <c r="E123" s="54"/>
      <c r="F123" s="45"/>
      <c r="G123" s="45"/>
      <c r="H123" s="55"/>
      <c r="I123" s="48"/>
      <c r="J123" s="48"/>
    </row>
    <row r="124" spans="1:10" s="8" customFormat="1" ht="18" customHeight="1">
      <c r="A124" s="52"/>
      <c r="B124" s="61"/>
      <c r="C124" s="53"/>
      <c r="D124" s="122"/>
      <c r="E124" s="54"/>
      <c r="F124" s="45"/>
      <c r="G124" s="45"/>
      <c r="H124" s="55"/>
      <c r="I124" s="48"/>
      <c r="J124" s="48"/>
    </row>
    <row r="125" spans="1:10" s="8" customFormat="1" ht="18" customHeight="1">
      <c r="A125" s="52"/>
      <c r="B125" s="61"/>
      <c r="C125" s="53"/>
      <c r="D125" s="122"/>
      <c r="E125" s="54"/>
      <c r="F125" s="45"/>
      <c r="G125" s="45"/>
      <c r="H125" s="55"/>
      <c r="I125" s="48"/>
      <c r="J125" s="48"/>
    </row>
    <row r="126" spans="1:10" s="8" customFormat="1" ht="18" customHeight="1">
      <c r="A126" s="52"/>
      <c r="B126" s="61"/>
      <c r="C126" s="53"/>
      <c r="D126" s="122"/>
      <c r="E126" s="54"/>
      <c r="F126" s="45"/>
      <c r="G126" s="45"/>
      <c r="H126" s="55"/>
      <c r="I126" s="48"/>
      <c r="J126" s="48"/>
    </row>
    <row r="127" spans="1:10" s="8" customFormat="1" ht="18" customHeight="1">
      <c r="A127" s="52"/>
      <c r="B127" s="61"/>
      <c r="C127" s="53"/>
      <c r="D127" s="122"/>
      <c r="E127" s="54"/>
      <c r="F127" s="45"/>
      <c r="G127" s="45"/>
      <c r="H127" s="55"/>
      <c r="I127" s="48"/>
      <c r="J127" s="48"/>
    </row>
    <row r="128" spans="1:10" s="8" customFormat="1" ht="18" customHeight="1">
      <c r="A128" s="52"/>
      <c r="B128" s="61"/>
      <c r="C128" s="53"/>
      <c r="D128" s="122"/>
      <c r="E128" s="54"/>
      <c r="F128" s="45"/>
      <c r="G128" s="45"/>
      <c r="H128" s="55"/>
      <c r="I128" s="48"/>
      <c r="J128" s="48"/>
    </row>
    <row r="129" spans="1:10" s="8" customFormat="1" ht="18" customHeight="1">
      <c r="A129" s="52"/>
      <c r="B129" s="61"/>
      <c r="C129" s="53"/>
      <c r="D129" s="122"/>
      <c r="E129" s="54"/>
      <c r="F129" s="45"/>
      <c r="G129" s="45"/>
      <c r="H129" s="55"/>
      <c r="I129" s="48"/>
      <c r="J129" s="48"/>
    </row>
    <row r="130" spans="1:10" s="8" customFormat="1" ht="18" customHeight="1">
      <c r="A130" s="52"/>
      <c r="B130" s="61"/>
      <c r="C130" s="53"/>
      <c r="D130" s="122"/>
      <c r="E130" s="54"/>
      <c r="F130" s="45"/>
      <c r="G130" s="45"/>
      <c r="H130" s="55"/>
      <c r="I130" s="48"/>
      <c r="J130" s="48"/>
    </row>
    <row r="131" spans="1:10" s="8" customFormat="1" ht="18" customHeight="1">
      <c r="A131" s="52"/>
      <c r="B131" s="61"/>
      <c r="C131" s="53"/>
      <c r="D131" s="122"/>
      <c r="E131" s="54"/>
      <c r="F131" s="45"/>
      <c r="G131" s="45"/>
      <c r="H131" s="55"/>
      <c r="I131" s="48"/>
      <c r="J131" s="48"/>
    </row>
    <row r="132" spans="1:10" s="8" customFormat="1" ht="18" customHeight="1">
      <c r="A132" s="52"/>
      <c r="B132" s="61"/>
      <c r="C132" s="53"/>
      <c r="D132" s="122"/>
      <c r="E132" s="54"/>
      <c r="F132" s="45"/>
      <c r="G132" s="45"/>
      <c r="H132" s="55"/>
      <c r="I132" s="48"/>
      <c r="J132" s="48"/>
    </row>
    <row r="133" spans="1:10" s="8" customFormat="1" ht="18" customHeight="1">
      <c r="A133" s="52"/>
      <c r="B133" s="61"/>
      <c r="C133" s="53"/>
      <c r="D133" s="122"/>
      <c r="E133" s="54"/>
      <c r="F133" s="45"/>
      <c r="G133" s="45"/>
      <c r="H133" s="55"/>
      <c r="I133" s="48"/>
      <c r="J133" s="48"/>
    </row>
    <row r="134" spans="1:10" s="8" customFormat="1" ht="18" customHeight="1">
      <c r="A134" s="52"/>
      <c r="B134" s="61"/>
      <c r="C134" s="53"/>
      <c r="D134" s="122"/>
      <c r="E134" s="54"/>
      <c r="F134" s="45"/>
      <c r="G134" s="45"/>
      <c r="H134" s="55"/>
      <c r="I134" s="48"/>
      <c r="J134" s="48"/>
    </row>
    <row r="135" spans="1:10" s="8" customFormat="1" ht="18" customHeight="1">
      <c r="A135" s="52"/>
      <c r="B135" s="61"/>
      <c r="C135" s="53"/>
      <c r="D135" s="122"/>
      <c r="E135" s="54"/>
      <c r="F135" s="45"/>
      <c r="G135" s="45"/>
      <c r="H135" s="55"/>
      <c r="I135" s="48"/>
      <c r="J135" s="48"/>
    </row>
    <row r="136" spans="1:10" s="8" customFormat="1" ht="18" customHeight="1">
      <c r="A136" s="52"/>
      <c r="B136" s="61"/>
      <c r="C136" s="53"/>
      <c r="D136" s="122"/>
      <c r="E136" s="54"/>
      <c r="F136" s="45"/>
      <c r="G136" s="45"/>
      <c r="H136" s="55"/>
      <c r="I136" s="48"/>
      <c r="J136" s="48"/>
    </row>
    <row r="137" spans="1:10" s="8" customFormat="1" ht="18" customHeight="1">
      <c r="A137" s="52"/>
      <c r="B137" s="61"/>
      <c r="C137" s="53"/>
      <c r="D137" s="122"/>
      <c r="E137" s="54"/>
      <c r="F137" s="45"/>
      <c r="G137" s="45"/>
      <c r="H137" s="55"/>
      <c r="I137" s="48"/>
      <c r="J137" s="48"/>
    </row>
    <row r="138" spans="1:10" s="8" customFormat="1" ht="18" customHeight="1">
      <c r="A138" s="52"/>
      <c r="B138" s="61"/>
      <c r="C138" s="53"/>
      <c r="D138" s="122"/>
      <c r="E138" s="54"/>
      <c r="F138" s="45"/>
      <c r="G138" s="45"/>
      <c r="H138" s="55"/>
      <c r="I138" s="48"/>
      <c r="J138" s="48"/>
    </row>
    <row r="139" spans="1:10" s="8" customFormat="1" ht="18" customHeight="1">
      <c r="A139" s="52"/>
      <c r="B139" s="61"/>
      <c r="C139" s="53"/>
      <c r="D139" s="122"/>
      <c r="E139" s="54"/>
      <c r="F139" s="45"/>
      <c r="G139" s="45"/>
      <c r="H139" s="55"/>
      <c r="I139" s="48"/>
      <c r="J139" s="48"/>
    </row>
    <row r="140" spans="1:10" s="8" customFormat="1" ht="18" customHeight="1">
      <c r="A140" s="52"/>
      <c r="B140" s="61"/>
      <c r="C140" s="53"/>
      <c r="D140" s="122"/>
      <c r="E140" s="54"/>
      <c r="F140" s="45"/>
      <c r="G140" s="45"/>
      <c r="H140" s="55"/>
      <c r="I140" s="48"/>
      <c r="J140" s="48"/>
    </row>
    <row r="141" spans="1:10" s="8" customFormat="1" ht="18" customHeight="1">
      <c r="A141" s="52"/>
      <c r="B141" s="61"/>
      <c r="C141" s="53"/>
      <c r="D141" s="122"/>
      <c r="E141" s="54"/>
      <c r="F141" s="45"/>
      <c r="G141" s="45"/>
      <c r="H141" s="55"/>
      <c r="I141" s="48"/>
      <c r="J141" s="48"/>
    </row>
    <row r="142" spans="1:10" s="8" customFormat="1" ht="18" customHeight="1">
      <c r="A142" s="52"/>
      <c r="B142" s="61"/>
      <c r="C142" s="53"/>
      <c r="D142" s="122"/>
      <c r="E142" s="54"/>
      <c r="F142" s="45"/>
      <c r="G142" s="45"/>
      <c r="H142" s="55"/>
      <c r="I142" s="48"/>
      <c r="J142" s="48"/>
    </row>
    <row r="143" spans="1:10" s="8" customFormat="1" ht="18" customHeight="1">
      <c r="A143" s="52"/>
      <c r="B143" s="61"/>
      <c r="C143" s="53"/>
      <c r="D143" s="122"/>
      <c r="E143" s="54"/>
      <c r="F143" s="45"/>
      <c r="G143" s="45"/>
      <c r="H143" s="55"/>
      <c r="I143" s="48"/>
      <c r="J143" s="48"/>
    </row>
    <row r="144" spans="1:10" s="8" customFormat="1" ht="18" customHeight="1">
      <c r="A144" s="52"/>
      <c r="B144" s="61"/>
      <c r="C144" s="53"/>
      <c r="D144" s="122"/>
      <c r="E144" s="54"/>
      <c r="F144" s="45"/>
      <c r="G144" s="45"/>
      <c r="H144" s="55"/>
      <c r="I144" s="48"/>
      <c r="J144" s="48"/>
    </row>
    <row r="145" spans="1:10" s="8" customFormat="1" ht="18" customHeight="1">
      <c r="A145" s="52"/>
      <c r="B145" s="61"/>
      <c r="C145" s="53"/>
      <c r="D145" s="122"/>
      <c r="E145" s="54"/>
      <c r="F145" s="45"/>
      <c r="G145" s="45"/>
      <c r="H145" s="55"/>
      <c r="I145" s="48"/>
      <c r="J145" s="48"/>
    </row>
    <row r="146" spans="1:10" s="8" customFormat="1" ht="18" customHeight="1">
      <c r="A146" s="52"/>
      <c r="B146" s="61"/>
      <c r="C146" s="53"/>
      <c r="D146" s="122"/>
      <c r="E146" s="54"/>
      <c r="F146" s="45"/>
      <c r="G146" s="45"/>
      <c r="H146" s="55"/>
      <c r="I146" s="48"/>
      <c r="J146" s="48"/>
    </row>
    <row r="147" spans="1:10" s="8" customFormat="1" ht="18" customHeight="1">
      <c r="A147" s="52"/>
      <c r="B147" s="61"/>
      <c r="C147" s="53"/>
      <c r="D147" s="122"/>
      <c r="E147" s="54"/>
      <c r="F147" s="45"/>
      <c r="G147" s="45"/>
      <c r="H147" s="55"/>
      <c r="I147" s="48"/>
      <c r="J147" s="48"/>
    </row>
    <row r="148" spans="1:10" s="8" customFormat="1" ht="18" customHeight="1">
      <c r="A148" s="52"/>
      <c r="B148" s="61"/>
      <c r="C148" s="53"/>
      <c r="D148" s="122"/>
      <c r="E148" s="54"/>
      <c r="F148" s="45"/>
      <c r="G148" s="45"/>
      <c r="H148" s="55"/>
      <c r="I148" s="48"/>
      <c r="J148" s="48"/>
    </row>
    <row r="149" spans="1:10" s="8" customFormat="1" ht="18" customHeight="1">
      <c r="A149" s="52"/>
      <c r="B149" s="61"/>
      <c r="C149" s="53"/>
      <c r="D149" s="122"/>
      <c r="E149" s="54"/>
      <c r="F149" s="45"/>
      <c r="G149" s="45"/>
      <c r="H149" s="55"/>
      <c r="I149" s="56"/>
      <c r="J149" s="56"/>
    </row>
    <row r="150" spans="1:10" s="8" customFormat="1" ht="18" customHeight="1">
      <c r="A150" s="52"/>
      <c r="B150" s="61"/>
      <c r="C150" s="53"/>
      <c r="D150" s="122"/>
      <c r="E150" s="54"/>
      <c r="F150" s="45"/>
      <c r="G150" s="45"/>
      <c r="H150" s="55"/>
      <c r="I150" s="56"/>
      <c r="J150" s="56"/>
    </row>
    <row r="151" spans="1:10">
      <c r="I151" s="200"/>
      <c r="J151" s="200"/>
    </row>
    <row r="152" spans="1:10">
      <c r="I152" s="56"/>
      <c r="J152" s="56"/>
    </row>
    <row r="153" spans="1:10">
      <c r="I153" s="56"/>
      <c r="J153" s="56"/>
    </row>
    <row r="154" spans="1:10">
      <c r="A154" s="7"/>
      <c r="F154" s="7"/>
      <c r="G154" s="7"/>
      <c r="I154" s="56"/>
      <c r="J154" s="56"/>
    </row>
    <row r="155" spans="1:10">
      <c r="A155" s="7"/>
      <c r="F155" s="7"/>
      <c r="G155" s="7"/>
      <c r="I155" s="56"/>
      <c r="J155" s="56"/>
    </row>
    <row r="156" spans="1:10">
      <c r="A156" s="7"/>
      <c r="F156" s="7"/>
      <c r="G156" s="7"/>
      <c r="I156" s="56"/>
      <c r="J156" s="56"/>
    </row>
  </sheetData>
  <mergeCells count="6">
    <mergeCell ref="I111:J111"/>
    <mergeCell ref="I151:J151"/>
    <mergeCell ref="I115:J115"/>
    <mergeCell ref="A1:H1"/>
    <mergeCell ref="I106:J106"/>
    <mergeCell ref="I108:J108"/>
  </mergeCells>
  <phoneticPr fontId="2"/>
  <printOptions horizontalCentered="1"/>
  <pageMargins left="0.59055118110236227" right="0.19685039370078741" top="0.19685039370078741" bottom="0.19685039370078741" header="0.11811023622047245" footer="0.11811023622047245"/>
  <pageSetup paperSize="9" fitToHeight="0" orientation="landscape" r:id="rId1"/>
  <headerFooter alignWithMargins="0">
    <oddFooter>&amp;C&amp;P</oddFooter>
  </headerFooter>
  <rowBreaks count="1" manualBreakCount="1">
    <brk id="28" max="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Z261"/>
  <sheetViews>
    <sheetView view="pageBreakPreview" zoomScaleNormal="70" zoomScaleSheetLayoutView="100" workbookViewId="0">
      <selection activeCell="C10" sqref="C10:C11"/>
    </sheetView>
  </sheetViews>
  <sheetFormatPr defaultRowHeight="13.5"/>
  <cols>
    <col min="1" max="1" width="4.5" style="5" customWidth="1"/>
    <col min="2" max="2" width="29.5" style="1" customWidth="1"/>
    <col min="3" max="3" width="31.125" style="2" customWidth="1"/>
    <col min="4" max="4" width="98" style="1" customWidth="1"/>
    <col min="5" max="5" width="10.125" style="67" bestFit="1" customWidth="1"/>
    <col min="6" max="6" width="9.375" style="67" bestFit="1" customWidth="1"/>
    <col min="7" max="7" width="6.625" style="3" bestFit="1" customWidth="1"/>
    <col min="8" max="8" width="9.5" style="1" bestFit="1" customWidth="1"/>
    <col min="9" max="9" width="9.375" style="1" customWidth="1"/>
    <col min="10" max="16384" width="9" style="1"/>
  </cols>
  <sheetData>
    <row r="1" spans="1:8" ht="47.25" customHeight="1">
      <c r="A1" s="204" t="s">
        <v>16</v>
      </c>
      <c r="B1" s="204"/>
      <c r="C1" s="204"/>
      <c r="D1" s="204"/>
      <c r="E1" s="204"/>
      <c r="F1" s="204"/>
      <c r="G1" s="204"/>
    </row>
    <row r="2" spans="1:8" ht="17.25">
      <c r="A2" s="160" t="s">
        <v>294</v>
      </c>
      <c r="B2" s="159"/>
      <c r="C2" s="158"/>
      <c r="D2" s="158"/>
      <c r="E2" s="158"/>
      <c r="F2" s="158"/>
      <c r="G2" s="158"/>
    </row>
    <row r="3" spans="1:8" ht="35.25" customHeight="1">
      <c r="A3" s="202" t="s">
        <v>27</v>
      </c>
      <c r="B3" s="203"/>
      <c r="C3" s="98" t="s">
        <v>28</v>
      </c>
      <c r="D3" s="99" t="s">
        <v>1</v>
      </c>
      <c r="E3" s="145" t="s">
        <v>174</v>
      </c>
      <c r="F3" s="142" t="s">
        <v>175</v>
      </c>
      <c r="G3" s="97" t="s">
        <v>29</v>
      </c>
    </row>
    <row r="4" spans="1:8" s="24" customFormat="1" ht="32.25" customHeight="1">
      <c r="A4" s="101" t="s">
        <v>43</v>
      </c>
      <c r="B4" s="102" t="s">
        <v>290</v>
      </c>
      <c r="C4" s="103"/>
      <c r="D4" s="108"/>
      <c r="E4" s="105"/>
      <c r="F4" s="105"/>
      <c r="G4" s="104"/>
    </row>
    <row r="5" spans="1:8" s="24" customFormat="1" ht="32.25" customHeight="1">
      <c r="A5" s="106" t="s">
        <v>71</v>
      </c>
      <c r="B5" s="194" t="s">
        <v>300</v>
      </c>
      <c r="C5" s="149"/>
      <c r="D5" s="195"/>
      <c r="E5" s="154"/>
      <c r="F5" s="154"/>
      <c r="G5" s="156"/>
    </row>
    <row r="6" spans="1:8" s="24" customFormat="1" ht="32.25" customHeight="1">
      <c r="A6" s="106" t="s">
        <v>39</v>
      </c>
      <c r="B6" s="194" t="s">
        <v>301</v>
      </c>
      <c r="C6" s="149"/>
      <c r="D6" s="195" t="s">
        <v>311</v>
      </c>
      <c r="E6" s="154">
        <v>22.36</v>
      </c>
      <c r="F6" s="143">
        <f t="shared" ref="F6" si="0">ROUND(E6,1)</f>
        <v>22.4</v>
      </c>
      <c r="G6" s="156" t="s">
        <v>302</v>
      </c>
    </row>
    <row r="7" spans="1:8" s="24" customFormat="1" ht="35.25" customHeight="1">
      <c r="A7" s="106" t="s">
        <v>295</v>
      </c>
      <c r="B7" s="110" t="s">
        <v>299</v>
      </c>
      <c r="C7" s="103"/>
      <c r="D7" s="109"/>
      <c r="E7" s="107"/>
      <c r="F7" s="143"/>
      <c r="G7" s="104"/>
    </row>
    <row r="8" spans="1:8" s="24" customFormat="1" ht="35.25" customHeight="1">
      <c r="A8" s="106" t="s">
        <v>39</v>
      </c>
      <c r="B8" s="100" t="s">
        <v>292</v>
      </c>
      <c r="C8" s="103" t="s">
        <v>308</v>
      </c>
      <c r="D8" s="109" t="s">
        <v>312</v>
      </c>
      <c r="E8" s="105">
        <v>1</v>
      </c>
      <c r="F8" s="143">
        <f>ROUND(E8,1)</f>
        <v>1</v>
      </c>
      <c r="G8" s="104" t="s">
        <v>298</v>
      </c>
    </row>
    <row r="9" spans="1:8" s="24" customFormat="1" ht="35.25" customHeight="1">
      <c r="A9" s="106" t="s">
        <v>46</v>
      </c>
      <c r="B9" s="110" t="s">
        <v>149</v>
      </c>
      <c r="C9" s="149"/>
      <c r="D9" s="151"/>
      <c r="E9" s="154"/>
      <c r="F9" s="143"/>
      <c r="G9" s="156"/>
    </row>
    <row r="10" spans="1:8" s="24" customFormat="1" ht="35.25" customHeight="1">
      <c r="A10" s="106" t="s">
        <v>39</v>
      </c>
      <c r="B10" s="110" t="s">
        <v>305</v>
      </c>
      <c r="C10" s="149" t="s">
        <v>307</v>
      </c>
      <c r="D10" s="109" t="s">
        <v>313</v>
      </c>
      <c r="E10" s="154">
        <v>2</v>
      </c>
      <c r="F10" s="143">
        <f t="shared" ref="F10:F11" si="1">ROUND(E10,1)</f>
        <v>2</v>
      </c>
      <c r="G10" s="156" t="s">
        <v>304</v>
      </c>
    </row>
    <row r="11" spans="1:8" s="24" customFormat="1" ht="35.25" customHeight="1">
      <c r="A11" s="106" t="s">
        <v>4</v>
      </c>
      <c r="B11" s="110" t="s">
        <v>305</v>
      </c>
      <c r="C11" s="149" t="s">
        <v>306</v>
      </c>
      <c r="D11" s="109" t="s">
        <v>313</v>
      </c>
      <c r="E11" s="154">
        <v>4</v>
      </c>
      <c r="F11" s="143">
        <f t="shared" si="1"/>
        <v>4</v>
      </c>
      <c r="G11" s="156" t="s">
        <v>304</v>
      </c>
    </row>
    <row r="12" spans="1:8" s="24" customFormat="1" ht="35.25" customHeight="1">
      <c r="A12" s="106" t="s">
        <v>47</v>
      </c>
      <c r="B12" s="110" t="s">
        <v>296</v>
      </c>
      <c r="C12" s="103"/>
      <c r="D12" s="109"/>
      <c r="E12" s="105"/>
      <c r="F12" s="143"/>
      <c r="G12" s="104"/>
      <c r="H12" s="112"/>
    </row>
    <row r="13" spans="1:8" s="24" customFormat="1" ht="35.25" customHeight="1">
      <c r="A13" s="106" t="s">
        <v>39</v>
      </c>
      <c r="B13" s="153" t="s">
        <v>303</v>
      </c>
      <c r="C13" s="103" t="s">
        <v>297</v>
      </c>
      <c r="D13" s="109" t="s">
        <v>312</v>
      </c>
      <c r="E13" s="154">
        <v>1</v>
      </c>
      <c r="F13" s="143">
        <f t="shared" ref="F13:F33" si="2">ROUND(E13,1)</f>
        <v>1</v>
      </c>
      <c r="G13" s="104" t="s">
        <v>3</v>
      </c>
      <c r="H13" s="112"/>
    </row>
    <row r="14" spans="1:8" s="24" customFormat="1" ht="35.25" customHeight="1">
      <c r="A14" s="106"/>
      <c r="B14" s="153"/>
      <c r="C14" s="149"/>
      <c r="D14" s="151"/>
      <c r="E14" s="154"/>
      <c r="F14" s="143"/>
      <c r="G14" s="156"/>
      <c r="H14" s="112"/>
    </row>
    <row r="15" spans="1:8" s="24" customFormat="1" ht="35.25" customHeight="1">
      <c r="A15" s="106"/>
      <c r="B15" s="100"/>
      <c r="C15" s="103"/>
      <c r="D15" s="109"/>
      <c r="E15" s="105"/>
      <c r="F15" s="143"/>
      <c r="G15" s="104"/>
    </row>
    <row r="16" spans="1:8" s="24" customFormat="1" ht="35.25" customHeight="1">
      <c r="A16" s="106"/>
      <c r="B16" s="100"/>
      <c r="C16" s="103"/>
      <c r="D16" s="109"/>
      <c r="E16" s="105"/>
      <c r="F16" s="143"/>
      <c r="G16" s="104"/>
    </row>
    <row r="17" spans="1:9" s="24" customFormat="1" ht="35.25" customHeight="1">
      <c r="A17" s="106"/>
      <c r="B17" s="100"/>
      <c r="C17" s="103"/>
      <c r="D17" s="109"/>
      <c r="E17" s="105"/>
      <c r="F17" s="143"/>
      <c r="G17" s="104"/>
    </row>
    <row r="18" spans="1:9" s="24" customFormat="1" ht="35.25" customHeight="1">
      <c r="A18" s="106"/>
      <c r="B18" s="100"/>
      <c r="C18" s="103"/>
      <c r="D18" s="109"/>
      <c r="E18" s="105"/>
      <c r="F18" s="143"/>
      <c r="G18" s="104"/>
    </row>
    <row r="19" spans="1:9" s="24" customFormat="1" ht="35.25" customHeight="1">
      <c r="A19" s="106"/>
      <c r="B19" s="100"/>
      <c r="C19" s="103"/>
      <c r="D19" s="109"/>
      <c r="E19" s="105"/>
      <c r="F19" s="143"/>
      <c r="G19" s="104"/>
    </row>
    <row r="20" spans="1:9" s="24" customFormat="1" ht="35.25" customHeight="1">
      <c r="A20" s="106"/>
      <c r="B20" s="100"/>
      <c r="C20" s="103"/>
      <c r="D20" s="109"/>
      <c r="E20" s="107"/>
      <c r="F20" s="143"/>
      <c r="G20" s="104"/>
    </row>
    <row r="21" spans="1:9" s="24" customFormat="1" ht="35.25" customHeight="1">
      <c r="A21" s="106"/>
      <c r="B21" s="100"/>
      <c r="C21" s="103"/>
      <c r="D21" s="109"/>
      <c r="E21" s="107"/>
      <c r="F21" s="144"/>
      <c r="G21" s="104"/>
    </row>
    <row r="22" spans="1:9" s="24" customFormat="1" ht="35.25" customHeight="1">
      <c r="A22" s="106"/>
      <c r="B22" s="100"/>
      <c r="C22" s="103"/>
      <c r="D22" s="109"/>
      <c r="E22" s="107"/>
      <c r="F22" s="144"/>
      <c r="G22" s="104"/>
    </row>
    <row r="23" spans="1:9" s="24" customFormat="1" ht="35.25" customHeight="1">
      <c r="A23" s="106"/>
      <c r="B23" s="100"/>
      <c r="C23" s="103"/>
      <c r="D23" s="109"/>
      <c r="E23" s="107"/>
      <c r="F23" s="144"/>
      <c r="G23" s="104"/>
    </row>
    <row r="24" spans="1:9" s="24" customFormat="1" ht="35.25" customHeight="1">
      <c r="A24" s="106" t="s">
        <v>124</v>
      </c>
      <c r="B24" s="100" t="s">
        <v>72</v>
      </c>
      <c r="C24" s="103"/>
      <c r="D24" s="109"/>
      <c r="E24" s="107"/>
      <c r="F24" s="143"/>
      <c r="G24" s="104"/>
    </row>
    <row r="25" spans="1:9" s="24" customFormat="1" ht="73.5" customHeight="1">
      <c r="A25" s="106" t="s">
        <v>39</v>
      </c>
      <c r="B25" s="100" t="s">
        <v>102</v>
      </c>
      <c r="C25" s="103" t="s">
        <v>103</v>
      </c>
      <c r="D25" s="109" t="s">
        <v>270</v>
      </c>
      <c r="E25" s="105">
        <f>0.06+0.1+0.31+0.62+0.001</f>
        <v>1.0909999999999997</v>
      </c>
      <c r="F25" s="143">
        <f t="shared" si="2"/>
        <v>1.1000000000000001</v>
      </c>
      <c r="G25" s="104" t="s">
        <v>87</v>
      </c>
    </row>
    <row r="26" spans="1:9" s="24" customFormat="1" ht="69.75" customHeight="1">
      <c r="A26" s="106" t="s">
        <v>4</v>
      </c>
      <c r="B26" s="136" t="e">
        <f>#REF!</f>
        <v>#REF!</v>
      </c>
      <c r="C26" s="134"/>
      <c r="D26" s="109" t="s">
        <v>219</v>
      </c>
      <c r="E26" s="140">
        <f>1.88+5.22+4.12+7.04+2</f>
        <v>20.259999999999998</v>
      </c>
      <c r="F26" s="143">
        <f t="shared" si="2"/>
        <v>20.3</v>
      </c>
      <c r="G26" s="139" t="s">
        <v>85</v>
      </c>
    </row>
    <row r="27" spans="1:9" s="24" customFormat="1" ht="35.25" customHeight="1">
      <c r="A27" s="106" t="s">
        <v>21</v>
      </c>
      <c r="B27" s="100" t="e">
        <f>#REF!</f>
        <v>#REF!</v>
      </c>
      <c r="C27" s="103" t="s">
        <v>104</v>
      </c>
      <c r="D27" s="109" t="s">
        <v>220</v>
      </c>
      <c r="E27" s="105">
        <v>3.16</v>
      </c>
      <c r="F27" s="143">
        <f t="shared" si="2"/>
        <v>3.2</v>
      </c>
      <c r="G27" s="104" t="s">
        <v>45</v>
      </c>
      <c r="H27" s="112">
        <f>5.335*2.35</f>
        <v>12.53725</v>
      </c>
      <c r="I27" s="112">
        <f>1.4*2.375</f>
        <v>3.3249999999999997</v>
      </c>
    </row>
    <row r="28" spans="1:9" s="24" customFormat="1" ht="35.25" customHeight="1">
      <c r="A28" s="106" t="s">
        <v>22</v>
      </c>
      <c r="B28" s="100" t="e">
        <f>#REF!</f>
        <v>#REF!</v>
      </c>
      <c r="C28" s="103" t="s">
        <v>104</v>
      </c>
      <c r="D28" s="109" t="s">
        <v>156</v>
      </c>
      <c r="E28" s="105">
        <v>3.16</v>
      </c>
      <c r="F28" s="143">
        <f t="shared" si="2"/>
        <v>3.2</v>
      </c>
      <c r="G28" s="104" t="s">
        <v>45</v>
      </c>
      <c r="H28" s="112">
        <f>0.91*0.91+1.4*2.375</f>
        <v>4.1531000000000002</v>
      </c>
      <c r="I28" s="112">
        <f>1.375*2.375+1.4*1</f>
        <v>4.6656250000000004</v>
      </c>
    </row>
    <row r="29" spans="1:9" s="24" customFormat="1" ht="35.25" customHeight="1">
      <c r="A29" s="106" t="s">
        <v>25</v>
      </c>
      <c r="B29" s="100" t="e">
        <f>#REF!</f>
        <v>#REF!</v>
      </c>
      <c r="C29" s="103" t="s">
        <v>260</v>
      </c>
      <c r="D29" s="109" t="s">
        <v>221</v>
      </c>
      <c r="E29" s="107">
        <v>1</v>
      </c>
      <c r="F29" s="144">
        <f t="shared" si="2"/>
        <v>1</v>
      </c>
      <c r="G29" s="104" t="s">
        <v>83</v>
      </c>
    </row>
    <row r="30" spans="1:9" s="24" customFormat="1" ht="35.25" customHeight="1">
      <c r="A30" s="106" t="s">
        <v>26</v>
      </c>
      <c r="B30" s="100" t="e">
        <f>#REF!</f>
        <v>#REF!</v>
      </c>
      <c r="C30" s="103" t="s">
        <v>78</v>
      </c>
      <c r="D30" s="109" t="s">
        <v>222</v>
      </c>
      <c r="E30" s="105">
        <v>3.16</v>
      </c>
      <c r="F30" s="143">
        <f t="shared" si="2"/>
        <v>3.2</v>
      </c>
      <c r="G30" s="104" t="s">
        <v>45</v>
      </c>
      <c r="H30" s="112">
        <f>1.375*2.375</f>
        <v>3.265625</v>
      </c>
    </row>
    <row r="31" spans="1:9" s="24" customFormat="1" ht="35.25" customHeight="1">
      <c r="A31" s="106" t="s">
        <v>30</v>
      </c>
      <c r="B31" s="100" t="e">
        <f>#REF!</f>
        <v>#REF!</v>
      </c>
      <c r="C31" s="103" t="s">
        <v>105</v>
      </c>
      <c r="D31" s="109" t="s">
        <v>271</v>
      </c>
      <c r="E31" s="105">
        <f>2.375+1.33+2.375+0.23+0.23</f>
        <v>6.5400000000000009</v>
      </c>
      <c r="F31" s="143">
        <f t="shared" si="2"/>
        <v>6.5</v>
      </c>
      <c r="G31" s="104" t="s">
        <v>85</v>
      </c>
      <c r="H31" s="112">
        <f>1.375-0.9+2.375*2</f>
        <v>5.2249999999999996</v>
      </c>
    </row>
    <row r="32" spans="1:9" s="24" customFormat="1" ht="35.25" customHeight="1">
      <c r="A32" s="106" t="s">
        <v>38</v>
      </c>
      <c r="B32" s="100" t="e">
        <f>#REF!</f>
        <v>#REF!</v>
      </c>
      <c r="C32" s="103" t="s">
        <v>261</v>
      </c>
      <c r="D32" s="109" t="s">
        <v>176</v>
      </c>
      <c r="E32" s="107">
        <v>1</v>
      </c>
      <c r="F32" s="144">
        <f t="shared" si="2"/>
        <v>1</v>
      </c>
      <c r="G32" s="104" t="s">
        <v>82</v>
      </c>
      <c r="H32" s="112"/>
    </row>
    <row r="33" spans="1:8" s="24" customFormat="1" ht="35.25" customHeight="1">
      <c r="A33" s="106" t="s">
        <v>41</v>
      </c>
      <c r="B33" s="136" t="e">
        <f>#REF!</f>
        <v>#REF!</v>
      </c>
      <c r="C33" s="134" t="e">
        <f>#REF!</f>
        <v>#REF!</v>
      </c>
      <c r="D33" s="109" t="s">
        <v>176</v>
      </c>
      <c r="E33" s="107">
        <v>1</v>
      </c>
      <c r="F33" s="144">
        <f t="shared" si="2"/>
        <v>1</v>
      </c>
      <c r="G33" s="104" t="s">
        <v>82</v>
      </c>
      <c r="H33" s="112"/>
    </row>
    <row r="34" spans="1:8" s="24" customFormat="1" ht="78.75" customHeight="1">
      <c r="A34" s="106" t="s">
        <v>206</v>
      </c>
      <c r="B34" s="136" t="e">
        <f>#REF!</f>
        <v>#REF!</v>
      </c>
      <c r="C34" s="134"/>
      <c r="D34" s="137" t="s">
        <v>223</v>
      </c>
      <c r="E34" s="140">
        <v>1.167</v>
      </c>
      <c r="F34" s="143">
        <f>ROUND(E34,1)</f>
        <v>1.2</v>
      </c>
      <c r="G34" s="139" t="s">
        <v>87</v>
      </c>
      <c r="H34" s="113"/>
    </row>
    <row r="35" spans="1:8" s="24" customFormat="1" ht="35.25" customHeight="1">
      <c r="A35" s="106" t="s">
        <v>282</v>
      </c>
      <c r="B35" s="153" t="s">
        <v>280</v>
      </c>
      <c r="C35" s="149"/>
      <c r="D35" s="151"/>
      <c r="E35" s="154"/>
      <c r="F35" s="155"/>
      <c r="G35" s="156"/>
      <c r="H35" s="113"/>
    </row>
    <row r="36" spans="1:8" s="24" customFormat="1" ht="36" customHeight="1">
      <c r="A36" s="106"/>
      <c r="B36" s="153" t="s">
        <v>277</v>
      </c>
      <c r="C36" s="149"/>
      <c r="D36" s="151" t="s">
        <v>288</v>
      </c>
      <c r="E36" s="154">
        <v>3</v>
      </c>
      <c r="F36" s="155">
        <f>ROUND(E36,1)</f>
        <v>3</v>
      </c>
      <c r="G36" s="156" t="s">
        <v>278</v>
      </c>
      <c r="H36" s="113"/>
    </row>
    <row r="37" spans="1:8" s="24" customFormat="1" ht="35.25" customHeight="1">
      <c r="A37" s="106" t="s">
        <v>49</v>
      </c>
      <c r="B37" s="100" t="s">
        <v>50</v>
      </c>
      <c r="C37" s="103"/>
      <c r="D37" s="109"/>
      <c r="E37" s="107"/>
      <c r="F37" s="107"/>
      <c r="G37" s="104"/>
    </row>
    <row r="38" spans="1:8" s="24" customFormat="1" ht="35.25" customHeight="1">
      <c r="A38" s="106" t="s">
        <v>2</v>
      </c>
      <c r="B38" s="100" t="s">
        <v>51</v>
      </c>
      <c r="C38" s="103"/>
      <c r="D38" s="109"/>
      <c r="E38" s="107"/>
      <c r="F38" s="107"/>
      <c r="G38" s="104"/>
    </row>
    <row r="39" spans="1:8" s="24" customFormat="1" ht="35.25" customHeight="1">
      <c r="A39" s="106" t="s">
        <v>39</v>
      </c>
      <c r="B39" s="100" t="s">
        <v>52</v>
      </c>
      <c r="C39" s="103" t="s">
        <v>53</v>
      </c>
      <c r="D39" s="109" t="s">
        <v>207</v>
      </c>
      <c r="E39" s="105">
        <f>1.42+1.2+0.21+0.21</f>
        <v>3.04</v>
      </c>
      <c r="F39" s="143">
        <f t="shared" ref="F39:F100" si="3">ROUND(E39,1)</f>
        <v>3</v>
      </c>
      <c r="G39" s="104" t="s">
        <v>85</v>
      </c>
      <c r="H39" s="24">
        <f>1.55+0.27+0.57+1.34+1.34</f>
        <v>5.07</v>
      </c>
    </row>
    <row r="40" spans="1:8" s="24" customFormat="1" ht="35.25" customHeight="1">
      <c r="A40" s="106" t="s">
        <v>4</v>
      </c>
      <c r="B40" s="100" t="e">
        <f>#REF!</f>
        <v>#REF!</v>
      </c>
      <c r="C40" s="134" t="s">
        <v>129</v>
      </c>
      <c r="D40" s="109" t="s">
        <v>208</v>
      </c>
      <c r="E40" s="105">
        <v>1</v>
      </c>
      <c r="F40" s="143">
        <f t="shared" si="3"/>
        <v>1</v>
      </c>
      <c r="G40" s="104" t="s">
        <v>85</v>
      </c>
    </row>
    <row r="41" spans="1:8" s="24" customFormat="1" ht="35.25" customHeight="1">
      <c r="A41" s="106" t="s">
        <v>21</v>
      </c>
      <c r="B41" s="100" t="e">
        <f>#REF!</f>
        <v>#REF!</v>
      </c>
      <c r="C41" s="134" t="s">
        <v>130</v>
      </c>
      <c r="D41" s="109" t="s">
        <v>209</v>
      </c>
      <c r="E41" s="105">
        <v>1.86</v>
      </c>
      <c r="F41" s="143">
        <f t="shared" si="3"/>
        <v>1.9</v>
      </c>
      <c r="G41" s="104" t="s">
        <v>85</v>
      </c>
    </row>
    <row r="42" spans="1:8" s="24" customFormat="1" ht="35.25" customHeight="1">
      <c r="A42" s="106" t="s">
        <v>22</v>
      </c>
      <c r="B42" s="100" t="e">
        <f>#REF!</f>
        <v>#REF!</v>
      </c>
      <c r="C42" s="134" t="s">
        <v>131</v>
      </c>
      <c r="D42" s="109" t="s">
        <v>210</v>
      </c>
      <c r="E42" s="105">
        <v>1</v>
      </c>
      <c r="F42" s="143">
        <f t="shared" si="3"/>
        <v>1</v>
      </c>
      <c r="G42" s="104" t="s">
        <v>85</v>
      </c>
    </row>
    <row r="43" spans="1:8" s="24" customFormat="1" ht="35.25" customHeight="1">
      <c r="A43" s="106" t="s">
        <v>25</v>
      </c>
      <c r="B43" s="100" t="e">
        <f>#REF!</f>
        <v>#REF!</v>
      </c>
      <c r="C43" s="103" t="e">
        <f>#REF!</f>
        <v>#REF!</v>
      </c>
      <c r="D43" s="109" t="s">
        <v>211</v>
      </c>
      <c r="E43" s="105">
        <f>1.5+0.63</f>
        <v>2.13</v>
      </c>
      <c r="F43" s="143">
        <f t="shared" si="3"/>
        <v>2.1</v>
      </c>
      <c r="G43" s="104" t="s">
        <v>85</v>
      </c>
    </row>
    <row r="44" spans="1:8" s="24" customFormat="1" ht="35.25" customHeight="1">
      <c r="A44" s="106" t="s">
        <v>26</v>
      </c>
      <c r="B44" s="136" t="e">
        <f>#REF!</f>
        <v>#REF!</v>
      </c>
      <c r="C44" s="103" t="e">
        <f>#REF!</f>
        <v>#REF!</v>
      </c>
      <c r="D44" s="109" t="s">
        <v>228</v>
      </c>
      <c r="E44" s="107">
        <v>1</v>
      </c>
      <c r="F44" s="144">
        <f t="shared" si="3"/>
        <v>1</v>
      </c>
      <c r="G44" s="104" t="s">
        <v>24</v>
      </c>
    </row>
    <row r="45" spans="1:8" s="24" customFormat="1" ht="35.25" customHeight="1">
      <c r="A45" s="106" t="s">
        <v>30</v>
      </c>
      <c r="B45" s="136" t="e">
        <f>#REF!</f>
        <v>#REF!</v>
      </c>
      <c r="C45" s="103" t="e">
        <f>#REF!</f>
        <v>#REF!</v>
      </c>
      <c r="D45" s="109" t="s">
        <v>229</v>
      </c>
      <c r="E45" s="107">
        <v>2</v>
      </c>
      <c r="F45" s="144">
        <f t="shared" si="3"/>
        <v>2</v>
      </c>
      <c r="G45" s="104" t="s">
        <v>24</v>
      </c>
    </row>
    <row r="46" spans="1:8" s="24" customFormat="1" ht="35.25" customHeight="1">
      <c r="A46" s="106" t="s">
        <v>38</v>
      </c>
      <c r="B46" s="136" t="e">
        <f>#REF!</f>
        <v>#REF!</v>
      </c>
      <c r="C46" s="103" t="e">
        <f>#REF!</f>
        <v>#REF!</v>
      </c>
      <c r="D46" s="109" t="s">
        <v>230</v>
      </c>
      <c r="E46" s="107">
        <v>1</v>
      </c>
      <c r="F46" s="144">
        <f t="shared" si="3"/>
        <v>1</v>
      </c>
      <c r="G46" s="104" t="s">
        <v>24</v>
      </c>
    </row>
    <row r="47" spans="1:8" s="24" customFormat="1" ht="35.25" customHeight="1">
      <c r="A47" s="106" t="s">
        <v>41</v>
      </c>
      <c r="B47" s="136" t="e">
        <f>#REF!</f>
        <v>#REF!</v>
      </c>
      <c r="C47" s="103" t="e">
        <f>#REF!</f>
        <v>#REF!</v>
      </c>
      <c r="D47" s="109" t="s">
        <v>231</v>
      </c>
      <c r="E47" s="107">
        <v>1</v>
      </c>
      <c r="F47" s="144">
        <f t="shared" si="3"/>
        <v>1</v>
      </c>
      <c r="G47" s="104" t="s">
        <v>24</v>
      </c>
    </row>
    <row r="48" spans="1:8" s="24" customFormat="1" ht="35.25" customHeight="1">
      <c r="A48" s="106" t="s">
        <v>42</v>
      </c>
      <c r="B48" s="136" t="e">
        <f>#REF!</f>
        <v>#REF!</v>
      </c>
      <c r="C48" s="134" t="e">
        <f>#REF!</f>
        <v>#REF!</v>
      </c>
      <c r="D48" s="137" t="s">
        <v>232</v>
      </c>
      <c r="E48" s="138">
        <v>1</v>
      </c>
      <c r="F48" s="144">
        <f t="shared" si="3"/>
        <v>1</v>
      </c>
      <c r="G48" s="139" t="s">
        <v>125</v>
      </c>
    </row>
    <row r="49" spans="1:7" s="24" customFormat="1" ht="35.25" customHeight="1">
      <c r="A49" s="106" t="s">
        <v>76</v>
      </c>
      <c r="B49" s="136" t="e">
        <f>#REF!</f>
        <v>#REF!</v>
      </c>
      <c r="C49" s="134" t="e">
        <f>#REF!</f>
        <v>#REF!</v>
      </c>
      <c r="D49" s="137" t="s">
        <v>233</v>
      </c>
      <c r="E49" s="138">
        <v>1</v>
      </c>
      <c r="F49" s="144">
        <f t="shared" si="3"/>
        <v>1</v>
      </c>
      <c r="G49" s="139" t="s">
        <v>125</v>
      </c>
    </row>
    <row r="50" spans="1:7" s="24" customFormat="1" ht="35.25" customHeight="1">
      <c r="A50" s="106" t="s">
        <v>77</v>
      </c>
      <c r="B50" s="136" t="e">
        <f>#REF!</f>
        <v>#REF!</v>
      </c>
      <c r="C50" s="134" t="e">
        <f>#REF!</f>
        <v>#REF!</v>
      </c>
      <c r="D50" s="137" t="s">
        <v>227</v>
      </c>
      <c r="E50" s="138">
        <v>3</v>
      </c>
      <c r="F50" s="144">
        <f t="shared" si="3"/>
        <v>3</v>
      </c>
      <c r="G50" s="139" t="s">
        <v>125</v>
      </c>
    </row>
    <row r="51" spans="1:7" s="24" customFormat="1" ht="35.25" customHeight="1">
      <c r="A51" s="106" t="s">
        <v>115</v>
      </c>
      <c r="B51" s="136" t="e">
        <f>#REF!</f>
        <v>#REF!</v>
      </c>
      <c r="C51" s="134" t="e">
        <f>#REF!</f>
        <v>#REF!</v>
      </c>
      <c r="D51" s="137" t="s">
        <v>226</v>
      </c>
      <c r="E51" s="138">
        <v>5</v>
      </c>
      <c r="F51" s="144">
        <f t="shared" si="3"/>
        <v>5</v>
      </c>
      <c r="G51" s="139" t="s">
        <v>125</v>
      </c>
    </row>
    <row r="52" spans="1:7" s="24" customFormat="1" ht="35.25" customHeight="1">
      <c r="A52" s="106" t="s">
        <v>116</v>
      </c>
      <c r="B52" s="136" t="e">
        <f>#REF!</f>
        <v>#REF!</v>
      </c>
      <c r="C52" s="134" t="e">
        <f>#REF!</f>
        <v>#REF!</v>
      </c>
      <c r="D52" s="137" t="s">
        <v>224</v>
      </c>
      <c r="E52" s="138">
        <v>7</v>
      </c>
      <c r="F52" s="144">
        <f t="shared" si="3"/>
        <v>7</v>
      </c>
      <c r="G52" s="139" t="s">
        <v>125</v>
      </c>
    </row>
    <row r="53" spans="1:7" s="24" customFormat="1" ht="35.25" customHeight="1">
      <c r="A53" s="106" t="s">
        <v>117</v>
      </c>
      <c r="B53" s="136" t="e">
        <f>#REF!</f>
        <v>#REF!</v>
      </c>
      <c r="C53" s="134" t="e">
        <f>#REF!</f>
        <v>#REF!</v>
      </c>
      <c r="D53" s="137" t="s">
        <v>225</v>
      </c>
      <c r="E53" s="138">
        <v>3</v>
      </c>
      <c r="F53" s="144">
        <f t="shared" si="3"/>
        <v>3</v>
      </c>
      <c r="G53" s="139" t="s">
        <v>125</v>
      </c>
    </row>
    <row r="54" spans="1:7" s="24" customFormat="1" ht="35.25" customHeight="1">
      <c r="A54" s="106" t="s">
        <v>40</v>
      </c>
      <c r="B54" s="100" t="s">
        <v>73</v>
      </c>
      <c r="C54" s="103"/>
      <c r="D54" s="109"/>
      <c r="E54" s="107"/>
      <c r="F54" s="143"/>
      <c r="G54" s="104"/>
    </row>
    <row r="55" spans="1:7" s="111" customFormat="1" ht="35.25" customHeight="1">
      <c r="A55" s="106"/>
      <c r="B55" s="100" t="s">
        <v>52</v>
      </c>
      <c r="C55" s="103" t="e">
        <f>#REF!</f>
        <v>#REF!</v>
      </c>
      <c r="D55" s="109" t="s">
        <v>155</v>
      </c>
      <c r="E55" s="105">
        <v>3.04</v>
      </c>
      <c r="F55" s="143">
        <f t="shared" si="3"/>
        <v>3</v>
      </c>
      <c r="G55" s="104" t="s">
        <v>85</v>
      </c>
    </row>
    <row r="56" spans="1:7" s="24" customFormat="1" ht="35.25" customHeight="1">
      <c r="A56" s="106" t="s">
        <v>46</v>
      </c>
      <c r="B56" s="100" t="s">
        <v>55</v>
      </c>
      <c r="C56" s="103"/>
      <c r="D56" s="109"/>
      <c r="E56" s="107"/>
      <c r="F56" s="143"/>
      <c r="G56" s="104"/>
    </row>
    <row r="57" spans="1:7" s="24" customFormat="1" ht="35.25" customHeight="1">
      <c r="A57" s="106" t="s">
        <v>39</v>
      </c>
      <c r="B57" s="100" t="e">
        <f>#REF!</f>
        <v>#REF!</v>
      </c>
      <c r="C57" s="114" t="s">
        <v>190</v>
      </c>
      <c r="D57" s="109" t="s">
        <v>234</v>
      </c>
      <c r="E57" s="107">
        <v>1</v>
      </c>
      <c r="F57" s="144">
        <f t="shared" si="3"/>
        <v>1</v>
      </c>
      <c r="G57" s="104" t="s">
        <v>84</v>
      </c>
    </row>
    <row r="58" spans="1:7" s="24" customFormat="1" ht="35.25" customHeight="1">
      <c r="A58" s="106" t="s">
        <v>4</v>
      </c>
      <c r="B58" s="100" t="s">
        <v>56</v>
      </c>
      <c r="C58" s="103" t="s">
        <v>106</v>
      </c>
      <c r="D58" s="109" t="s">
        <v>272</v>
      </c>
      <c r="E58" s="105">
        <f>2.2+0.26+0.17</f>
        <v>2.63</v>
      </c>
      <c r="F58" s="143">
        <f t="shared" si="3"/>
        <v>2.6</v>
      </c>
      <c r="G58" s="104" t="s">
        <v>85</v>
      </c>
    </row>
    <row r="59" spans="1:7" s="24" customFormat="1" ht="35.25" customHeight="1">
      <c r="A59" s="106" t="s">
        <v>21</v>
      </c>
      <c r="B59" s="100" t="s">
        <v>57</v>
      </c>
      <c r="C59" s="103" t="s">
        <v>90</v>
      </c>
      <c r="D59" s="109" t="s">
        <v>236</v>
      </c>
      <c r="E59" s="105">
        <f>2.2+0.17</f>
        <v>2.37</v>
      </c>
      <c r="F59" s="143">
        <f t="shared" si="3"/>
        <v>2.4</v>
      </c>
      <c r="G59" s="104" t="s">
        <v>85</v>
      </c>
    </row>
    <row r="60" spans="1:7" s="24" customFormat="1" ht="35.25" customHeight="1">
      <c r="A60" s="106" t="s">
        <v>22</v>
      </c>
      <c r="B60" s="100" t="s">
        <v>58</v>
      </c>
      <c r="C60" s="103" t="s">
        <v>110</v>
      </c>
      <c r="D60" s="109" t="s">
        <v>235</v>
      </c>
      <c r="E60" s="107">
        <v>1</v>
      </c>
      <c r="F60" s="144">
        <f t="shared" si="3"/>
        <v>1</v>
      </c>
      <c r="G60" s="104" t="s">
        <v>84</v>
      </c>
    </row>
    <row r="61" spans="1:7" s="24" customFormat="1" ht="35.25" customHeight="1">
      <c r="A61" s="106" t="s">
        <v>25</v>
      </c>
      <c r="B61" s="100" t="e">
        <f>#REF!</f>
        <v>#REF!</v>
      </c>
      <c r="C61" s="103" t="s">
        <v>111</v>
      </c>
      <c r="D61" s="109" t="s">
        <v>235</v>
      </c>
      <c r="E61" s="107">
        <v>1</v>
      </c>
      <c r="F61" s="144">
        <f t="shared" si="3"/>
        <v>1</v>
      </c>
      <c r="G61" s="104" t="s">
        <v>84</v>
      </c>
    </row>
    <row r="62" spans="1:7" s="24" customFormat="1" ht="35.25" customHeight="1">
      <c r="A62" s="106" t="s">
        <v>26</v>
      </c>
      <c r="B62" s="100" t="s">
        <v>59</v>
      </c>
      <c r="C62" s="103" t="s">
        <v>91</v>
      </c>
      <c r="D62" s="109" t="s">
        <v>237</v>
      </c>
      <c r="E62" s="107">
        <v>1</v>
      </c>
      <c r="F62" s="144">
        <f t="shared" si="3"/>
        <v>1</v>
      </c>
      <c r="G62" s="104" t="s">
        <v>84</v>
      </c>
    </row>
    <row r="63" spans="1:7" s="24" customFormat="1" ht="35.25" customHeight="1">
      <c r="A63" s="106" t="s">
        <v>30</v>
      </c>
      <c r="B63" s="100" t="s">
        <v>60</v>
      </c>
      <c r="C63" s="103" t="s">
        <v>92</v>
      </c>
      <c r="D63" s="109" t="s">
        <v>238</v>
      </c>
      <c r="E63" s="107">
        <v>1</v>
      </c>
      <c r="F63" s="144">
        <f t="shared" si="3"/>
        <v>1</v>
      </c>
      <c r="G63" s="104" t="s">
        <v>84</v>
      </c>
    </row>
    <row r="64" spans="1:7" s="24" customFormat="1" ht="35.25" customHeight="1">
      <c r="A64" s="106" t="s">
        <v>38</v>
      </c>
      <c r="B64" s="100" t="e">
        <f>#REF!</f>
        <v>#REF!</v>
      </c>
      <c r="C64" s="103" t="s">
        <v>93</v>
      </c>
      <c r="D64" s="109" t="s">
        <v>239</v>
      </c>
      <c r="E64" s="105">
        <f>1.1+0.17</f>
        <v>1.27</v>
      </c>
      <c r="F64" s="143">
        <f t="shared" si="3"/>
        <v>1.3</v>
      </c>
      <c r="G64" s="104" t="s">
        <v>85</v>
      </c>
    </row>
    <row r="65" spans="1:7" s="24" customFormat="1" ht="35.25" customHeight="1">
      <c r="A65" s="106" t="s">
        <v>47</v>
      </c>
      <c r="B65" s="100" t="s">
        <v>61</v>
      </c>
      <c r="C65" s="103"/>
      <c r="D65" s="109"/>
      <c r="E65" s="107"/>
      <c r="F65" s="143"/>
      <c r="G65" s="104"/>
    </row>
    <row r="66" spans="1:7" s="24" customFormat="1" ht="35.25" customHeight="1">
      <c r="A66" s="106" t="s">
        <v>39</v>
      </c>
      <c r="B66" s="100" t="s">
        <v>62</v>
      </c>
      <c r="C66" s="103" t="s">
        <v>94</v>
      </c>
      <c r="D66" s="109" t="s">
        <v>238</v>
      </c>
      <c r="E66" s="107">
        <v>1</v>
      </c>
      <c r="F66" s="144">
        <f t="shared" si="3"/>
        <v>1</v>
      </c>
      <c r="G66" s="104" t="s">
        <v>84</v>
      </c>
    </row>
    <row r="67" spans="1:7" s="24" customFormat="1" ht="35.25" customHeight="1">
      <c r="A67" s="106" t="s">
        <v>4</v>
      </c>
      <c r="B67" s="100" t="s">
        <v>63</v>
      </c>
      <c r="C67" s="103" t="s">
        <v>95</v>
      </c>
      <c r="D67" s="109" t="s">
        <v>238</v>
      </c>
      <c r="E67" s="107">
        <v>1</v>
      </c>
      <c r="F67" s="144">
        <f t="shared" si="3"/>
        <v>1</v>
      </c>
      <c r="G67" s="104" t="s">
        <v>84</v>
      </c>
    </row>
    <row r="68" spans="1:7" s="24" customFormat="1" ht="35.25" customHeight="1">
      <c r="A68" s="106" t="s">
        <v>21</v>
      </c>
      <c r="B68" s="100" t="s">
        <v>64</v>
      </c>
      <c r="C68" s="103" t="s">
        <v>96</v>
      </c>
      <c r="D68" s="109" t="s">
        <v>240</v>
      </c>
      <c r="E68" s="107">
        <v>1</v>
      </c>
      <c r="F68" s="144">
        <f t="shared" si="3"/>
        <v>1</v>
      </c>
      <c r="G68" s="104" t="s">
        <v>86</v>
      </c>
    </row>
    <row r="69" spans="1:7" s="24" customFormat="1" ht="35.25" customHeight="1">
      <c r="A69" s="106" t="s">
        <v>22</v>
      </c>
      <c r="B69" s="100" t="s">
        <v>65</v>
      </c>
      <c r="C69" s="103" t="s">
        <v>97</v>
      </c>
      <c r="D69" s="109" t="s">
        <v>241</v>
      </c>
      <c r="E69" s="107">
        <v>1</v>
      </c>
      <c r="F69" s="144">
        <f t="shared" si="3"/>
        <v>1</v>
      </c>
      <c r="G69" s="104" t="s">
        <v>107</v>
      </c>
    </row>
    <row r="70" spans="1:7" s="24" customFormat="1" ht="35.25" customHeight="1">
      <c r="A70" s="106" t="s">
        <v>25</v>
      </c>
      <c r="B70" s="100" t="s">
        <v>66</v>
      </c>
      <c r="C70" s="103" t="s">
        <v>98</v>
      </c>
      <c r="D70" s="109" t="s">
        <v>273</v>
      </c>
      <c r="E70" s="107">
        <v>1</v>
      </c>
      <c r="F70" s="144">
        <f t="shared" si="3"/>
        <v>1</v>
      </c>
      <c r="G70" s="104" t="s">
        <v>83</v>
      </c>
    </row>
    <row r="71" spans="1:7" s="24" customFormat="1" ht="35.25" customHeight="1">
      <c r="A71" s="106" t="s">
        <v>127</v>
      </c>
      <c r="B71" s="131" t="s">
        <v>112</v>
      </c>
      <c r="C71" s="132" t="s">
        <v>113</v>
      </c>
      <c r="D71" s="109" t="s">
        <v>242</v>
      </c>
      <c r="E71" s="107">
        <v>1</v>
      </c>
      <c r="F71" s="144">
        <f t="shared" si="3"/>
        <v>1</v>
      </c>
      <c r="G71" s="104" t="s">
        <v>24</v>
      </c>
    </row>
    <row r="72" spans="1:7" s="24" customFormat="1" ht="35.25" customHeight="1">
      <c r="A72" s="106" t="s">
        <v>128</v>
      </c>
      <c r="B72" s="131" t="s">
        <v>112</v>
      </c>
      <c r="C72" s="132" t="s">
        <v>54</v>
      </c>
      <c r="D72" s="109" t="s">
        <v>243</v>
      </c>
      <c r="E72" s="107">
        <v>1</v>
      </c>
      <c r="F72" s="144">
        <f t="shared" si="3"/>
        <v>1</v>
      </c>
      <c r="G72" s="104" t="s">
        <v>24</v>
      </c>
    </row>
    <row r="73" spans="1:7" s="24" customFormat="1" ht="35.25" customHeight="1">
      <c r="A73" s="106" t="s">
        <v>38</v>
      </c>
      <c r="B73" s="136" t="e">
        <f>#REF!</f>
        <v>#REF!</v>
      </c>
      <c r="C73" s="134" t="e">
        <f>#REF!</f>
        <v>#REF!</v>
      </c>
      <c r="D73" s="109" t="s">
        <v>244</v>
      </c>
      <c r="E73" s="107">
        <v>1</v>
      </c>
      <c r="F73" s="144">
        <f t="shared" si="3"/>
        <v>1</v>
      </c>
      <c r="G73" s="104" t="s">
        <v>24</v>
      </c>
    </row>
    <row r="74" spans="1:7" s="24" customFormat="1" ht="35.25" customHeight="1">
      <c r="A74" s="106" t="s">
        <v>41</v>
      </c>
      <c r="B74" s="136" t="e">
        <f>#REF!</f>
        <v>#REF!</v>
      </c>
      <c r="C74" s="134" t="e">
        <f>#REF!</f>
        <v>#REF!</v>
      </c>
      <c r="D74" s="109" t="s">
        <v>245</v>
      </c>
      <c r="E74" s="107">
        <v>1</v>
      </c>
      <c r="F74" s="144">
        <f t="shared" si="3"/>
        <v>1</v>
      </c>
      <c r="G74" s="104" t="s">
        <v>24</v>
      </c>
    </row>
    <row r="75" spans="1:7" s="24" customFormat="1" ht="35.25" customHeight="1">
      <c r="A75" s="106" t="s">
        <v>48</v>
      </c>
      <c r="B75" s="100" t="s">
        <v>257</v>
      </c>
      <c r="C75" s="103"/>
      <c r="D75" s="109"/>
      <c r="E75" s="107"/>
      <c r="F75" s="144"/>
      <c r="G75" s="104"/>
    </row>
    <row r="76" spans="1:7" s="24" customFormat="1" ht="35.25" customHeight="1">
      <c r="A76" s="106"/>
      <c r="B76" s="100" t="e">
        <f>#REF!</f>
        <v>#REF!</v>
      </c>
      <c r="C76" s="103" t="e">
        <f>#REF!</f>
        <v>#REF!</v>
      </c>
      <c r="D76" s="109" t="s">
        <v>159</v>
      </c>
      <c r="E76" s="105">
        <v>0.75</v>
      </c>
      <c r="F76" s="143">
        <f t="shared" ref="F76" si="4">ROUND(E76,1)</f>
        <v>0.8</v>
      </c>
      <c r="G76" s="104" t="s">
        <v>85</v>
      </c>
    </row>
    <row r="77" spans="1:7" s="24" customFormat="1" ht="35.25" customHeight="1">
      <c r="A77" s="106" t="s">
        <v>205</v>
      </c>
      <c r="B77" s="100" t="s">
        <v>126</v>
      </c>
      <c r="C77" s="134"/>
      <c r="D77" s="137"/>
      <c r="E77" s="138"/>
      <c r="F77" s="143"/>
      <c r="G77" s="139"/>
    </row>
    <row r="78" spans="1:7" s="24" customFormat="1" ht="35.25" customHeight="1">
      <c r="A78" s="106" t="s">
        <v>39</v>
      </c>
      <c r="B78" s="136" t="e">
        <f>#REF!</f>
        <v>#REF!</v>
      </c>
      <c r="C78" s="148" t="s">
        <v>202</v>
      </c>
      <c r="D78" s="109" t="s">
        <v>263</v>
      </c>
      <c r="E78" s="138">
        <v>2</v>
      </c>
      <c r="F78" s="144">
        <f t="shared" si="3"/>
        <v>2</v>
      </c>
      <c r="G78" s="139" t="s">
        <v>125</v>
      </c>
    </row>
    <row r="79" spans="1:7" s="24" customFormat="1" ht="35.25" customHeight="1">
      <c r="A79" s="106" t="s">
        <v>4</v>
      </c>
      <c r="B79" s="141" t="e">
        <f>#REF!</f>
        <v>#REF!</v>
      </c>
      <c r="C79" s="148" t="s">
        <v>201</v>
      </c>
      <c r="D79" s="109" t="s">
        <v>264</v>
      </c>
      <c r="E79" s="138">
        <v>1</v>
      </c>
      <c r="F79" s="144">
        <f t="shared" si="3"/>
        <v>1</v>
      </c>
      <c r="G79" s="139" t="s">
        <v>125</v>
      </c>
    </row>
    <row r="80" spans="1:7" s="24" customFormat="1" ht="35.25" customHeight="1">
      <c r="A80" s="106" t="s">
        <v>21</v>
      </c>
      <c r="B80" s="136" t="e">
        <f>#REF!</f>
        <v>#REF!</v>
      </c>
      <c r="C80" s="146" t="s">
        <v>200</v>
      </c>
      <c r="D80" s="109" t="s">
        <v>265</v>
      </c>
      <c r="E80" s="138">
        <v>1</v>
      </c>
      <c r="F80" s="144">
        <f t="shared" si="3"/>
        <v>1</v>
      </c>
      <c r="G80" s="139" t="s">
        <v>125</v>
      </c>
    </row>
    <row r="81" spans="1:7" s="24" customFormat="1" ht="35.25" customHeight="1">
      <c r="A81" s="106" t="s">
        <v>22</v>
      </c>
      <c r="B81" s="136" t="e">
        <f>#REF!</f>
        <v>#REF!</v>
      </c>
      <c r="C81" s="146" t="s">
        <v>199</v>
      </c>
      <c r="D81" s="109" t="s">
        <v>266</v>
      </c>
      <c r="E81" s="138">
        <v>1</v>
      </c>
      <c r="F81" s="144">
        <f t="shared" si="3"/>
        <v>1</v>
      </c>
      <c r="G81" s="139" t="s">
        <v>125</v>
      </c>
    </row>
    <row r="82" spans="1:7" s="24" customFormat="1" ht="35.25" customHeight="1">
      <c r="A82" s="106" t="s">
        <v>25</v>
      </c>
      <c r="B82" s="136" t="e">
        <f>#REF!</f>
        <v>#REF!</v>
      </c>
      <c r="C82" s="146" t="s">
        <v>198</v>
      </c>
      <c r="D82" s="109" t="s">
        <v>267</v>
      </c>
      <c r="E82" s="138">
        <v>1</v>
      </c>
      <c r="F82" s="144">
        <f t="shared" si="3"/>
        <v>1</v>
      </c>
      <c r="G82" s="139" t="s">
        <v>125</v>
      </c>
    </row>
    <row r="83" spans="1:7" s="24" customFormat="1" ht="35.25" customHeight="1">
      <c r="A83" s="106" t="s">
        <v>26</v>
      </c>
      <c r="B83" s="136" t="e">
        <f>#REF!</f>
        <v>#REF!</v>
      </c>
      <c r="C83" s="146" t="s">
        <v>197</v>
      </c>
      <c r="D83" s="109" t="s">
        <v>268</v>
      </c>
      <c r="E83" s="138">
        <v>1</v>
      </c>
      <c r="F83" s="144">
        <f t="shared" si="3"/>
        <v>1</v>
      </c>
      <c r="G83" s="139" t="s">
        <v>125</v>
      </c>
    </row>
    <row r="84" spans="1:7" s="24" customFormat="1" ht="35.25" customHeight="1">
      <c r="A84" s="106" t="s">
        <v>30</v>
      </c>
      <c r="B84" s="141" t="e">
        <f>#REF!</f>
        <v>#REF!</v>
      </c>
      <c r="C84" s="146" t="s">
        <v>196</v>
      </c>
      <c r="D84" s="109" t="s">
        <v>269</v>
      </c>
      <c r="E84" s="138">
        <v>1</v>
      </c>
      <c r="F84" s="144">
        <f t="shared" si="3"/>
        <v>1</v>
      </c>
      <c r="G84" s="139" t="s">
        <v>125</v>
      </c>
    </row>
    <row r="85" spans="1:7" s="24" customFormat="1" ht="35.25" customHeight="1">
      <c r="A85" s="106" t="s">
        <v>38</v>
      </c>
      <c r="B85" s="136" t="e">
        <f>#REF!</f>
        <v>#REF!</v>
      </c>
      <c r="C85" s="146" t="s">
        <v>195</v>
      </c>
      <c r="D85" s="109" t="s">
        <v>268</v>
      </c>
      <c r="E85" s="138">
        <v>1</v>
      </c>
      <c r="F85" s="144">
        <f t="shared" si="3"/>
        <v>1</v>
      </c>
      <c r="G85" s="139" t="s">
        <v>125</v>
      </c>
    </row>
    <row r="86" spans="1:7" s="24" customFormat="1" ht="35.25" customHeight="1">
      <c r="A86" s="106" t="s">
        <v>41</v>
      </c>
      <c r="B86" s="136" t="e">
        <f>#REF!</f>
        <v>#REF!</v>
      </c>
      <c r="C86" s="146" t="s">
        <v>194</v>
      </c>
      <c r="D86" s="109" t="s">
        <v>268</v>
      </c>
      <c r="E86" s="138">
        <v>1</v>
      </c>
      <c r="F86" s="144">
        <f t="shared" si="3"/>
        <v>1</v>
      </c>
      <c r="G86" s="139" t="s">
        <v>125</v>
      </c>
    </row>
    <row r="87" spans="1:7" s="24" customFormat="1" ht="35.25" customHeight="1">
      <c r="A87" s="106" t="s">
        <v>42</v>
      </c>
      <c r="B87" s="136" t="e">
        <f>#REF!</f>
        <v>#REF!</v>
      </c>
      <c r="C87" s="147" t="s">
        <v>193</v>
      </c>
      <c r="D87" s="109" t="s">
        <v>268</v>
      </c>
      <c r="E87" s="138">
        <v>1</v>
      </c>
      <c r="F87" s="144">
        <f t="shared" si="3"/>
        <v>1</v>
      </c>
      <c r="G87" s="139" t="s">
        <v>125</v>
      </c>
    </row>
    <row r="88" spans="1:7" s="24" customFormat="1" ht="35.25" customHeight="1">
      <c r="A88" s="106" t="s">
        <v>75</v>
      </c>
      <c r="B88" s="100" t="s">
        <v>72</v>
      </c>
      <c r="C88" s="103"/>
      <c r="D88" s="109"/>
      <c r="E88" s="107"/>
      <c r="F88" s="143"/>
      <c r="G88" s="104"/>
    </row>
    <row r="89" spans="1:7" s="24" customFormat="1" ht="35.85" customHeight="1">
      <c r="A89" s="106" t="s">
        <v>39</v>
      </c>
      <c r="B89" s="100" t="e">
        <f>#REF!</f>
        <v>#REF!</v>
      </c>
      <c r="C89" s="114" t="s">
        <v>132</v>
      </c>
      <c r="D89" s="109" t="s">
        <v>246</v>
      </c>
      <c r="E89" s="107">
        <v>1</v>
      </c>
      <c r="F89" s="144">
        <f t="shared" si="3"/>
        <v>1</v>
      </c>
      <c r="G89" s="104" t="s">
        <v>3</v>
      </c>
    </row>
    <row r="90" spans="1:7" s="24" customFormat="1" ht="35.85" customHeight="1">
      <c r="A90" s="106" t="s">
        <v>4</v>
      </c>
      <c r="B90" s="100" t="e">
        <f>#REF!</f>
        <v>#REF!</v>
      </c>
      <c r="C90" s="114" t="s">
        <v>133</v>
      </c>
      <c r="D90" s="109" t="s">
        <v>247</v>
      </c>
      <c r="E90" s="107">
        <v>1</v>
      </c>
      <c r="F90" s="144">
        <f t="shared" si="3"/>
        <v>1</v>
      </c>
      <c r="G90" s="104" t="s">
        <v>3</v>
      </c>
    </row>
    <row r="91" spans="1:7" s="24" customFormat="1" ht="35.25" customHeight="1">
      <c r="A91" s="106" t="s">
        <v>21</v>
      </c>
      <c r="B91" s="100" t="e">
        <f>#REF!</f>
        <v>#REF!</v>
      </c>
      <c r="C91" s="103" t="s">
        <v>134</v>
      </c>
      <c r="D91" s="109" t="s">
        <v>247</v>
      </c>
      <c r="E91" s="107">
        <v>1</v>
      </c>
      <c r="F91" s="144">
        <f t="shared" si="3"/>
        <v>1</v>
      </c>
      <c r="G91" s="104" t="s">
        <v>3</v>
      </c>
    </row>
    <row r="92" spans="1:7" s="24" customFormat="1" ht="35.25" customHeight="1">
      <c r="A92" s="106" t="s">
        <v>22</v>
      </c>
      <c r="B92" s="100" t="e">
        <f>#REF!</f>
        <v>#REF!</v>
      </c>
      <c r="C92" s="103" t="s">
        <v>135</v>
      </c>
      <c r="D92" s="109" t="s">
        <v>247</v>
      </c>
      <c r="E92" s="107">
        <v>1</v>
      </c>
      <c r="F92" s="144">
        <f t="shared" si="3"/>
        <v>1</v>
      </c>
      <c r="G92" s="104" t="s">
        <v>3</v>
      </c>
    </row>
    <row r="93" spans="1:7" s="24" customFormat="1" ht="35.25" customHeight="1">
      <c r="A93" s="106" t="s">
        <v>25</v>
      </c>
      <c r="B93" s="100" t="e">
        <f>#REF!</f>
        <v>#REF!</v>
      </c>
      <c r="C93" s="103" t="s">
        <v>136</v>
      </c>
      <c r="D93" s="109" t="s">
        <v>247</v>
      </c>
      <c r="E93" s="107">
        <v>1</v>
      </c>
      <c r="F93" s="144">
        <f t="shared" si="3"/>
        <v>1</v>
      </c>
      <c r="G93" s="104" t="s">
        <v>3</v>
      </c>
    </row>
    <row r="94" spans="1:7" s="24" customFormat="1" ht="35.25" customHeight="1">
      <c r="A94" s="106" t="s">
        <v>26</v>
      </c>
      <c r="B94" s="100" t="e">
        <f>#REF!</f>
        <v>#REF!</v>
      </c>
      <c r="C94" s="103" t="s">
        <v>74</v>
      </c>
      <c r="D94" s="109" t="s">
        <v>247</v>
      </c>
      <c r="E94" s="107">
        <v>1</v>
      </c>
      <c r="F94" s="144">
        <f t="shared" si="3"/>
        <v>1</v>
      </c>
      <c r="G94" s="104" t="s">
        <v>3</v>
      </c>
    </row>
    <row r="95" spans="1:7" s="24" customFormat="1" ht="35.25" customHeight="1">
      <c r="A95" s="106" t="s">
        <v>160</v>
      </c>
      <c r="B95" s="100" t="e">
        <f>#REF!</f>
        <v>#REF!</v>
      </c>
      <c r="C95" s="103" t="s">
        <v>59</v>
      </c>
      <c r="D95" s="109" t="s">
        <v>247</v>
      </c>
      <c r="E95" s="107">
        <v>1</v>
      </c>
      <c r="F95" s="144">
        <f t="shared" si="3"/>
        <v>1</v>
      </c>
      <c r="G95" s="104" t="s">
        <v>3</v>
      </c>
    </row>
    <row r="96" spans="1:7" s="24" customFormat="1" ht="35.25" customHeight="1">
      <c r="A96" s="106" t="s">
        <v>38</v>
      </c>
      <c r="B96" s="136" t="e">
        <f>#REF!</f>
        <v>#REF!</v>
      </c>
      <c r="C96" s="103" t="s">
        <v>139</v>
      </c>
      <c r="D96" s="109" t="s">
        <v>247</v>
      </c>
      <c r="E96" s="107">
        <v>1</v>
      </c>
      <c r="F96" s="144">
        <f t="shared" si="3"/>
        <v>1</v>
      </c>
      <c r="G96" s="104" t="s">
        <v>3</v>
      </c>
    </row>
    <row r="97" spans="1:7" s="24" customFormat="1" ht="35.25" customHeight="1">
      <c r="A97" s="106" t="s">
        <v>41</v>
      </c>
      <c r="B97" s="100" t="e">
        <f>#REF!</f>
        <v>#REF!</v>
      </c>
      <c r="C97" s="103" t="s">
        <v>212</v>
      </c>
      <c r="D97" s="109" t="s">
        <v>284</v>
      </c>
      <c r="E97" s="115">
        <v>1</v>
      </c>
      <c r="F97" s="143">
        <f t="shared" si="3"/>
        <v>1</v>
      </c>
      <c r="G97" s="104" t="s">
        <v>3</v>
      </c>
    </row>
    <row r="98" spans="1:7" s="24" customFormat="1" ht="35.25" customHeight="1">
      <c r="A98" s="106" t="s">
        <v>42</v>
      </c>
      <c r="B98" s="100" t="e">
        <f>#REF!</f>
        <v>#REF!</v>
      </c>
      <c r="C98" s="103" t="s">
        <v>162</v>
      </c>
      <c r="D98" s="109" t="s">
        <v>283</v>
      </c>
      <c r="E98" s="105">
        <v>1</v>
      </c>
      <c r="F98" s="143">
        <f t="shared" si="3"/>
        <v>1</v>
      </c>
      <c r="G98" s="104" t="s">
        <v>3</v>
      </c>
    </row>
    <row r="99" spans="1:7" s="24" customFormat="1" ht="35.25" customHeight="1">
      <c r="A99" s="106" t="s">
        <v>76</v>
      </c>
      <c r="B99" s="136" t="e">
        <f>#REF!</f>
        <v>#REF!</v>
      </c>
      <c r="C99" s="134" t="s">
        <v>137</v>
      </c>
      <c r="D99" s="109" t="s">
        <v>248</v>
      </c>
      <c r="E99" s="105">
        <v>0.435</v>
      </c>
      <c r="F99" s="143">
        <f t="shared" si="3"/>
        <v>0.4</v>
      </c>
      <c r="G99" s="104" t="s">
        <v>85</v>
      </c>
    </row>
    <row r="100" spans="1:7" s="24" customFormat="1" ht="54.75" customHeight="1">
      <c r="A100" s="106" t="s">
        <v>77</v>
      </c>
      <c r="B100" s="136" t="e">
        <f>#REF!</f>
        <v>#REF!</v>
      </c>
      <c r="C100" s="134" t="s">
        <v>138</v>
      </c>
      <c r="D100" s="109" t="s">
        <v>250</v>
      </c>
      <c r="E100" s="105">
        <v>13.8</v>
      </c>
      <c r="F100" s="143">
        <f t="shared" si="3"/>
        <v>13.8</v>
      </c>
      <c r="G100" s="104" t="s">
        <v>85</v>
      </c>
    </row>
    <row r="101" spans="1:7" s="24" customFormat="1" ht="52.5" customHeight="1">
      <c r="A101" s="106" t="s">
        <v>115</v>
      </c>
      <c r="B101" s="136" t="e">
        <f>#REF!</f>
        <v>#REF!</v>
      </c>
      <c r="C101" s="134" t="s">
        <v>140</v>
      </c>
      <c r="D101" s="109" t="s">
        <v>249</v>
      </c>
      <c r="E101" s="105">
        <v>9.5</v>
      </c>
      <c r="F101" s="143">
        <f t="shared" ref="F101:F159" si="5">ROUND(E101,1)</f>
        <v>9.5</v>
      </c>
      <c r="G101" s="104" t="s">
        <v>85</v>
      </c>
    </row>
    <row r="102" spans="1:7" s="24" customFormat="1" ht="35.25" customHeight="1">
      <c r="A102" s="106" t="s">
        <v>116</v>
      </c>
      <c r="B102" s="136" t="e">
        <f>#REF!</f>
        <v>#REF!</v>
      </c>
      <c r="C102" s="134" t="s">
        <v>141</v>
      </c>
      <c r="D102" s="109" t="s">
        <v>191</v>
      </c>
      <c r="E102" s="105">
        <v>15.4</v>
      </c>
      <c r="F102" s="143">
        <f t="shared" si="5"/>
        <v>15.4</v>
      </c>
      <c r="G102" s="104" t="s">
        <v>85</v>
      </c>
    </row>
    <row r="103" spans="1:7" s="24" customFormat="1" ht="35.25" customHeight="1">
      <c r="A103" s="106" t="s">
        <v>117</v>
      </c>
      <c r="B103" s="136" t="e">
        <f>#REF!</f>
        <v>#REF!</v>
      </c>
      <c r="C103" s="134" t="s">
        <v>142</v>
      </c>
      <c r="D103" s="109" t="s">
        <v>213</v>
      </c>
      <c r="E103" s="105">
        <v>42.1</v>
      </c>
      <c r="F103" s="143">
        <f t="shared" si="5"/>
        <v>42.1</v>
      </c>
      <c r="G103" s="104" t="s">
        <v>85</v>
      </c>
    </row>
    <row r="104" spans="1:7" s="24" customFormat="1" ht="50.25" customHeight="1">
      <c r="A104" s="106" t="s">
        <v>118</v>
      </c>
      <c r="B104" s="136" t="e">
        <f>#REF!</f>
        <v>#REF!</v>
      </c>
      <c r="C104" s="134" t="s">
        <v>143</v>
      </c>
      <c r="D104" s="109" t="s">
        <v>255</v>
      </c>
      <c r="E104" s="107">
        <v>7</v>
      </c>
      <c r="F104" s="144">
        <f t="shared" si="5"/>
        <v>7</v>
      </c>
      <c r="G104" s="104" t="s">
        <v>24</v>
      </c>
    </row>
    <row r="105" spans="1:7" s="24" customFormat="1" ht="35.25" customHeight="1">
      <c r="A105" s="106" t="s">
        <v>119</v>
      </c>
      <c r="B105" s="136" t="e">
        <f>#REF!</f>
        <v>#REF!</v>
      </c>
      <c r="C105" s="134" t="s">
        <v>144</v>
      </c>
      <c r="D105" s="109" t="s">
        <v>192</v>
      </c>
      <c r="E105" s="107">
        <v>1</v>
      </c>
      <c r="F105" s="144">
        <f t="shared" si="5"/>
        <v>1</v>
      </c>
      <c r="G105" s="104" t="s">
        <v>24</v>
      </c>
    </row>
    <row r="106" spans="1:7" s="24" customFormat="1" ht="42" customHeight="1">
      <c r="A106" s="106" t="s">
        <v>120</v>
      </c>
      <c r="B106" s="136" t="e">
        <f>#REF!</f>
        <v>#REF!</v>
      </c>
      <c r="C106" s="134" t="s">
        <v>145</v>
      </c>
      <c r="D106" s="109" t="s">
        <v>256</v>
      </c>
      <c r="E106" s="107">
        <v>6</v>
      </c>
      <c r="F106" s="144">
        <f t="shared" si="5"/>
        <v>6</v>
      </c>
      <c r="G106" s="104" t="s">
        <v>24</v>
      </c>
    </row>
    <row r="107" spans="1:7" s="24" customFormat="1" ht="35.25" customHeight="1">
      <c r="A107" s="106" t="s">
        <v>121</v>
      </c>
      <c r="B107" s="136" t="e">
        <f>#REF!</f>
        <v>#REF!</v>
      </c>
      <c r="C107" s="134" t="s">
        <v>146</v>
      </c>
      <c r="D107" s="109" t="s">
        <v>177</v>
      </c>
      <c r="E107" s="105">
        <v>2.4</v>
      </c>
      <c r="F107" s="143">
        <f t="shared" si="5"/>
        <v>2.4</v>
      </c>
      <c r="G107" s="104" t="s">
        <v>109</v>
      </c>
    </row>
    <row r="108" spans="1:7" s="24" customFormat="1" ht="35.25" customHeight="1">
      <c r="A108" s="106" t="s">
        <v>114</v>
      </c>
      <c r="B108" s="136" t="e">
        <f>#REF!</f>
        <v>#REF!</v>
      </c>
      <c r="C108" s="134" t="e">
        <f>#REF!</f>
        <v>#REF!</v>
      </c>
      <c r="D108" s="109" t="s">
        <v>251</v>
      </c>
      <c r="E108" s="105">
        <v>6.7</v>
      </c>
      <c r="F108" s="143">
        <f t="shared" si="5"/>
        <v>6.7</v>
      </c>
      <c r="G108" s="104" t="s">
        <v>85</v>
      </c>
    </row>
    <row r="109" spans="1:7" s="24" customFormat="1" ht="35.25" customHeight="1">
      <c r="A109" s="106" t="s">
        <v>122</v>
      </c>
      <c r="B109" s="136" t="e">
        <f>#REF!</f>
        <v>#REF!</v>
      </c>
      <c r="C109" s="134" t="e">
        <f>#REF!</f>
        <v>#REF!</v>
      </c>
      <c r="D109" s="109" t="s">
        <v>252</v>
      </c>
      <c r="E109" s="105">
        <v>4.5</v>
      </c>
      <c r="F109" s="143">
        <f t="shared" si="5"/>
        <v>4.5</v>
      </c>
      <c r="G109" s="104" t="s">
        <v>85</v>
      </c>
    </row>
    <row r="110" spans="1:7" s="24" customFormat="1" ht="35.25" customHeight="1">
      <c r="A110" s="106" t="s">
        <v>123</v>
      </c>
      <c r="B110" s="136" t="e">
        <f>#REF!</f>
        <v>#REF!</v>
      </c>
      <c r="C110" s="134" t="e">
        <f>#REF!</f>
        <v>#REF!</v>
      </c>
      <c r="D110" s="109" t="s">
        <v>274</v>
      </c>
      <c r="E110" s="105">
        <v>15.4</v>
      </c>
      <c r="F110" s="143">
        <f t="shared" si="5"/>
        <v>15.4</v>
      </c>
      <c r="G110" s="104" t="s">
        <v>85</v>
      </c>
    </row>
    <row r="111" spans="1:7" s="24" customFormat="1" ht="35.25" customHeight="1">
      <c r="A111" s="106" t="s">
        <v>161</v>
      </c>
      <c r="B111" s="136" t="e">
        <f>#REF!</f>
        <v>#REF!</v>
      </c>
      <c r="C111" s="134" t="e">
        <f>#REF!</f>
        <v>#REF!</v>
      </c>
      <c r="D111" s="109" t="s">
        <v>275</v>
      </c>
      <c r="E111" s="105">
        <v>42.1</v>
      </c>
      <c r="F111" s="143">
        <f t="shared" si="5"/>
        <v>42.1</v>
      </c>
      <c r="G111" s="104" t="s">
        <v>85</v>
      </c>
    </row>
    <row r="112" spans="1:7" s="24" customFormat="1" ht="35.25" customHeight="1">
      <c r="A112" s="157" t="s">
        <v>281</v>
      </c>
      <c r="B112" s="153" t="s">
        <v>280</v>
      </c>
      <c r="C112" s="149"/>
      <c r="D112" s="151"/>
      <c r="E112" s="154"/>
      <c r="F112" s="155"/>
      <c r="G112" s="156"/>
    </row>
    <row r="113" spans="1:7" s="24" customFormat="1" ht="35.25" customHeight="1">
      <c r="A113" s="106"/>
      <c r="B113" s="153" t="e">
        <f>#REF!</f>
        <v>#REF!</v>
      </c>
      <c r="C113" s="149"/>
      <c r="D113" s="151" t="s">
        <v>279</v>
      </c>
      <c r="E113" s="154">
        <v>2</v>
      </c>
      <c r="F113" s="155">
        <f t="shared" si="5"/>
        <v>2</v>
      </c>
      <c r="G113" s="156" t="s">
        <v>278</v>
      </c>
    </row>
    <row r="114" spans="1:7" s="24" customFormat="1" ht="35.25" customHeight="1">
      <c r="A114" s="106" t="s">
        <v>70</v>
      </c>
      <c r="B114" s="100" t="s">
        <v>67</v>
      </c>
      <c r="C114" s="103"/>
      <c r="D114" s="109"/>
      <c r="E114" s="107"/>
      <c r="F114" s="143"/>
      <c r="G114" s="104"/>
    </row>
    <row r="115" spans="1:7" s="24" customFormat="1" ht="35.25" customHeight="1">
      <c r="A115" s="106" t="s">
        <v>71</v>
      </c>
      <c r="B115" s="141" t="s">
        <v>149</v>
      </c>
      <c r="C115" s="103"/>
      <c r="D115" s="109"/>
      <c r="E115" s="107"/>
      <c r="F115" s="143"/>
      <c r="G115" s="104"/>
    </row>
    <row r="116" spans="1:7" s="24" customFormat="1" ht="52.5" customHeight="1">
      <c r="A116" s="106" t="s">
        <v>39</v>
      </c>
      <c r="B116" s="100" t="e">
        <f>#REF!</f>
        <v>#REF!</v>
      </c>
      <c r="C116" s="103" t="e">
        <f>#REF!</f>
        <v>#REF!</v>
      </c>
      <c r="D116" s="109" t="s">
        <v>203</v>
      </c>
      <c r="E116" s="105">
        <v>7.66</v>
      </c>
      <c r="F116" s="143">
        <f t="shared" si="5"/>
        <v>7.7</v>
      </c>
      <c r="G116" s="104" t="s">
        <v>85</v>
      </c>
    </row>
    <row r="117" spans="1:7" s="24" customFormat="1" ht="35.25" customHeight="1">
      <c r="A117" s="106" t="s">
        <v>4</v>
      </c>
      <c r="B117" s="100" t="e">
        <f>#REF!</f>
        <v>#REF!</v>
      </c>
      <c r="C117" s="103" t="e">
        <f>#REF!</f>
        <v>#REF!</v>
      </c>
      <c r="D117" s="109" t="s">
        <v>253</v>
      </c>
      <c r="E117" s="105">
        <v>2.1</v>
      </c>
      <c r="F117" s="143">
        <f t="shared" si="5"/>
        <v>2.1</v>
      </c>
      <c r="G117" s="104" t="s">
        <v>85</v>
      </c>
    </row>
    <row r="118" spans="1:7" s="24" customFormat="1" ht="53.25" customHeight="1">
      <c r="A118" s="106" t="s">
        <v>21</v>
      </c>
      <c r="B118" s="100" t="e">
        <f>#REF!</f>
        <v>#REF!</v>
      </c>
      <c r="C118" s="103" t="e">
        <f>#REF!</f>
        <v>#REF!</v>
      </c>
      <c r="D118" s="109" t="s">
        <v>254</v>
      </c>
      <c r="E118" s="105">
        <v>4.2</v>
      </c>
      <c r="F118" s="143">
        <f t="shared" si="5"/>
        <v>4.2</v>
      </c>
      <c r="G118" s="104" t="s">
        <v>85</v>
      </c>
    </row>
    <row r="119" spans="1:7" s="24" customFormat="1" ht="35.25" customHeight="1">
      <c r="A119" s="106" t="s">
        <v>22</v>
      </c>
      <c r="B119" s="100" t="e">
        <f>#REF!</f>
        <v>#REF!</v>
      </c>
      <c r="C119" s="103" t="e">
        <f>#REF!</f>
        <v>#REF!</v>
      </c>
      <c r="D119" s="109" t="s">
        <v>178</v>
      </c>
      <c r="E119" s="105">
        <v>0.49</v>
      </c>
      <c r="F119" s="143">
        <f t="shared" si="5"/>
        <v>0.5</v>
      </c>
      <c r="G119" s="104" t="s">
        <v>85</v>
      </c>
    </row>
    <row r="120" spans="1:7" s="24" customFormat="1" ht="35.25" customHeight="1">
      <c r="A120" s="135" t="s">
        <v>40</v>
      </c>
      <c r="B120" s="136" t="e">
        <f>#REF!</f>
        <v>#REF!</v>
      </c>
      <c r="C120" s="134"/>
      <c r="D120" s="137"/>
      <c r="E120" s="138"/>
      <c r="F120" s="143"/>
      <c r="G120" s="139"/>
    </row>
    <row r="121" spans="1:7" s="24" customFormat="1" ht="35.25" customHeight="1">
      <c r="A121" s="106" t="s">
        <v>147</v>
      </c>
      <c r="B121" s="103" t="e">
        <f>#REF!</f>
        <v>#REF!</v>
      </c>
      <c r="C121" s="103" t="e">
        <f>#REF!</f>
        <v>#REF!</v>
      </c>
      <c r="D121" s="109" t="s">
        <v>179</v>
      </c>
      <c r="E121" s="105">
        <f>0.95+1.92+0.48</f>
        <v>3.35</v>
      </c>
      <c r="F121" s="143">
        <f t="shared" si="5"/>
        <v>3.4</v>
      </c>
      <c r="G121" s="104" t="s">
        <v>85</v>
      </c>
    </row>
    <row r="122" spans="1:7" s="24" customFormat="1" ht="35.25" customHeight="1">
      <c r="A122" s="106" t="s">
        <v>4</v>
      </c>
      <c r="B122" s="103" t="e">
        <f>#REF!</f>
        <v>#REF!</v>
      </c>
      <c r="C122" s="103" t="e">
        <f>#REF!</f>
        <v>#REF!</v>
      </c>
      <c r="D122" s="109" t="s">
        <v>214</v>
      </c>
      <c r="E122" s="105">
        <f>1.28+0.33+0.62+0.2</f>
        <v>2.4300000000000002</v>
      </c>
      <c r="F122" s="143">
        <f t="shared" si="5"/>
        <v>2.4</v>
      </c>
      <c r="G122" s="104" t="s">
        <v>85</v>
      </c>
    </row>
    <row r="123" spans="1:7" s="24" customFormat="1" ht="35.25" customHeight="1">
      <c r="A123" s="106" t="s">
        <v>21</v>
      </c>
      <c r="B123" s="103" t="e">
        <f>#REF!</f>
        <v>#REF!</v>
      </c>
      <c r="C123" s="103" t="e">
        <f>#REF!</f>
        <v>#REF!</v>
      </c>
      <c r="D123" s="109" t="s">
        <v>180</v>
      </c>
      <c r="E123" s="105">
        <v>8.1999999999999993</v>
      </c>
      <c r="F123" s="143">
        <f t="shared" si="5"/>
        <v>8.1999999999999993</v>
      </c>
      <c r="G123" s="104" t="s">
        <v>85</v>
      </c>
    </row>
    <row r="124" spans="1:7" s="24" customFormat="1" ht="35.25" customHeight="1">
      <c r="A124" s="106" t="s">
        <v>22</v>
      </c>
      <c r="B124" s="103" t="e">
        <f>#REF!</f>
        <v>#REF!</v>
      </c>
      <c r="C124" s="103" t="e">
        <f>#REF!</f>
        <v>#REF!</v>
      </c>
      <c r="D124" s="109" t="s">
        <v>181</v>
      </c>
      <c r="E124" s="105">
        <v>2.1</v>
      </c>
      <c r="F124" s="143">
        <f t="shared" si="5"/>
        <v>2.1</v>
      </c>
      <c r="G124" s="104" t="s">
        <v>85</v>
      </c>
    </row>
    <row r="125" spans="1:7" s="24" customFormat="1" ht="47.25" customHeight="1">
      <c r="A125" s="106" t="s">
        <v>25</v>
      </c>
      <c r="B125" s="103" t="e">
        <f>#REF!</f>
        <v>#REF!</v>
      </c>
      <c r="C125" s="103" t="e">
        <f>#REF!</f>
        <v>#REF!</v>
      </c>
      <c r="D125" s="109" t="s">
        <v>215</v>
      </c>
      <c r="E125" s="105">
        <f>1.9+0.95</f>
        <v>2.8499999999999996</v>
      </c>
      <c r="F125" s="143">
        <f t="shared" si="5"/>
        <v>2.9</v>
      </c>
      <c r="G125" s="104" t="s">
        <v>85</v>
      </c>
    </row>
    <row r="126" spans="1:7" s="24" customFormat="1" ht="35.25" customHeight="1">
      <c r="A126" s="106" t="s">
        <v>26</v>
      </c>
      <c r="B126" s="103" t="e">
        <f>#REF!</f>
        <v>#REF!</v>
      </c>
      <c r="C126" s="103" t="e">
        <f>#REF!</f>
        <v>#REF!</v>
      </c>
      <c r="D126" s="109" t="s">
        <v>216</v>
      </c>
      <c r="E126" s="105">
        <f>4.42+7.4+1.26</f>
        <v>13.08</v>
      </c>
      <c r="F126" s="143">
        <f t="shared" si="5"/>
        <v>13.1</v>
      </c>
      <c r="G126" s="104" t="s">
        <v>85</v>
      </c>
    </row>
    <row r="127" spans="1:7" s="24" customFormat="1" ht="35.25" customHeight="1">
      <c r="A127" s="106" t="s">
        <v>30</v>
      </c>
      <c r="B127" s="103" t="e">
        <f>#REF!</f>
        <v>#REF!</v>
      </c>
      <c r="C127" s="103" t="e">
        <f>#REF!</f>
        <v>#REF!</v>
      </c>
      <c r="D127" s="109" t="s">
        <v>182</v>
      </c>
      <c r="E127" s="105">
        <v>5.45</v>
      </c>
      <c r="F127" s="143">
        <f t="shared" si="5"/>
        <v>5.5</v>
      </c>
      <c r="G127" s="104" t="s">
        <v>85</v>
      </c>
    </row>
    <row r="128" spans="1:7" s="24" customFormat="1" ht="35.25" customHeight="1">
      <c r="A128" s="106" t="s">
        <v>38</v>
      </c>
      <c r="B128" s="103" t="e">
        <f>#REF!</f>
        <v>#REF!</v>
      </c>
      <c r="C128" s="103" t="e">
        <f>#REF!</f>
        <v>#REF!</v>
      </c>
      <c r="D128" s="109" t="s">
        <v>217</v>
      </c>
      <c r="E128" s="105">
        <v>4.2</v>
      </c>
      <c r="F128" s="143">
        <f t="shared" si="5"/>
        <v>4.2</v>
      </c>
      <c r="G128" s="104" t="s">
        <v>85</v>
      </c>
    </row>
    <row r="129" spans="1:7" s="24" customFormat="1" ht="35.25" customHeight="1">
      <c r="A129" s="135" t="s">
        <v>46</v>
      </c>
      <c r="B129" s="136" t="s">
        <v>148</v>
      </c>
      <c r="C129" s="134"/>
      <c r="D129" s="137"/>
      <c r="E129" s="138"/>
      <c r="F129" s="143"/>
      <c r="G129" s="139"/>
    </row>
    <row r="130" spans="1:7" s="24" customFormat="1" ht="35.25" customHeight="1">
      <c r="A130" s="106" t="s">
        <v>39</v>
      </c>
      <c r="B130" s="100" t="s">
        <v>68</v>
      </c>
      <c r="C130" s="103" t="s">
        <v>99</v>
      </c>
      <c r="D130" s="109" t="s">
        <v>183</v>
      </c>
      <c r="E130" s="107">
        <v>2</v>
      </c>
      <c r="F130" s="144">
        <f t="shared" si="5"/>
        <v>2</v>
      </c>
      <c r="G130" s="104" t="s">
        <v>88</v>
      </c>
    </row>
    <row r="131" spans="1:7" s="24" customFormat="1" ht="35.25" customHeight="1">
      <c r="A131" s="106" t="s">
        <v>4</v>
      </c>
      <c r="B131" s="100" t="s">
        <v>69</v>
      </c>
      <c r="C131" s="103" t="s">
        <v>100</v>
      </c>
      <c r="D131" s="109" t="s">
        <v>184</v>
      </c>
      <c r="E131" s="107">
        <v>2</v>
      </c>
      <c r="F131" s="144">
        <f t="shared" si="5"/>
        <v>2</v>
      </c>
      <c r="G131" s="104" t="s">
        <v>88</v>
      </c>
    </row>
    <row r="132" spans="1:7" s="24" customFormat="1" ht="35.25" customHeight="1">
      <c r="A132" s="106" t="s">
        <v>21</v>
      </c>
      <c r="B132" s="100" t="e">
        <f>#REF!</f>
        <v>#REF!</v>
      </c>
      <c r="C132" s="103" t="e">
        <f>#REF!</f>
        <v>#REF!</v>
      </c>
      <c r="D132" s="109" t="s">
        <v>163</v>
      </c>
      <c r="E132" s="107">
        <v>1</v>
      </c>
      <c r="F132" s="144">
        <f t="shared" si="5"/>
        <v>1</v>
      </c>
      <c r="G132" s="104" t="s">
        <v>150</v>
      </c>
    </row>
    <row r="133" spans="1:7" s="24" customFormat="1" ht="35.25" customHeight="1">
      <c r="A133" s="106" t="s">
        <v>22</v>
      </c>
      <c r="B133" s="100" t="e">
        <f>#REF!</f>
        <v>#REF!</v>
      </c>
      <c r="C133" s="103" t="e">
        <f>#REF!</f>
        <v>#REF!</v>
      </c>
      <c r="D133" s="109" t="s">
        <v>164</v>
      </c>
      <c r="E133" s="107">
        <v>2</v>
      </c>
      <c r="F133" s="144">
        <f t="shared" si="5"/>
        <v>2</v>
      </c>
      <c r="G133" s="104" t="s">
        <v>150</v>
      </c>
    </row>
    <row r="134" spans="1:7" s="24" customFormat="1" ht="35.25" customHeight="1">
      <c r="A134" s="106" t="s">
        <v>25</v>
      </c>
      <c r="B134" s="100" t="e">
        <f>#REF!</f>
        <v>#REF!</v>
      </c>
      <c r="C134" s="103" t="e">
        <f>#REF!</f>
        <v>#REF!</v>
      </c>
      <c r="D134" s="109" t="s">
        <v>185</v>
      </c>
      <c r="E134" s="107">
        <v>3</v>
      </c>
      <c r="F134" s="144">
        <f t="shared" si="5"/>
        <v>3</v>
      </c>
      <c r="G134" s="104" t="s">
        <v>150</v>
      </c>
    </row>
    <row r="135" spans="1:7" s="24" customFormat="1" ht="35.25" customHeight="1">
      <c r="A135" s="106" t="s">
        <v>26</v>
      </c>
      <c r="B135" s="136" t="e">
        <f>#REF!</f>
        <v>#REF!</v>
      </c>
      <c r="C135" s="134" t="e">
        <f>#REF!</f>
        <v>#REF!</v>
      </c>
      <c r="D135" s="109" t="s">
        <v>186</v>
      </c>
      <c r="E135" s="107">
        <v>1</v>
      </c>
      <c r="F135" s="144">
        <f t="shared" si="5"/>
        <v>1</v>
      </c>
      <c r="G135" s="104" t="s">
        <v>150</v>
      </c>
    </row>
    <row r="136" spans="1:7" s="24" customFormat="1" ht="35.25" customHeight="1">
      <c r="A136" s="106" t="s">
        <v>30</v>
      </c>
      <c r="B136" s="136" t="e">
        <f>#REF!</f>
        <v>#REF!</v>
      </c>
      <c r="C136" s="134" t="e">
        <f>#REF!</f>
        <v>#REF!</v>
      </c>
      <c r="D136" s="109" t="s">
        <v>187</v>
      </c>
      <c r="E136" s="107">
        <v>2</v>
      </c>
      <c r="F136" s="144">
        <f t="shared" si="5"/>
        <v>2</v>
      </c>
      <c r="G136" s="104" t="s">
        <v>150</v>
      </c>
    </row>
    <row r="137" spans="1:7" s="24" customFormat="1" ht="35.25" customHeight="1">
      <c r="A137" s="106" t="s">
        <v>38</v>
      </c>
      <c r="B137" s="136" t="e">
        <f>#REF!</f>
        <v>#REF!</v>
      </c>
      <c r="C137" s="134" t="e">
        <f>#REF!</f>
        <v>#REF!</v>
      </c>
      <c r="D137" s="109" t="s">
        <v>188</v>
      </c>
      <c r="E137" s="107">
        <v>1</v>
      </c>
      <c r="F137" s="144">
        <f t="shared" si="5"/>
        <v>1</v>
      </c>
      <c r="G137" s="104" t="s">
        <v>150</v>
      </c>
    </row>
    <row r="138" spans="1:7" s="24" customFormat="1" ht="35.25" customHeight="1">
      <c r="A138" s="106" t="s">
        <v>41</v>
      </c>
      <c r="B138" s="136" t="e">
        <f>#REF!</f>
        <v>#REF!</v>
      </c>
      <c r="C138" s="134" t="e">
        <f>#REF!</f>
        <v>#REF!</v>
      </c>
      <c r="D138" s="109" t="s">
        <v>186</v>
      </c>
      <c r="E138" s="107">
        <v>1</v>
      </c>
      <c r="F138" s="144">
        <f t="shared" si="5"/>
        <v>1</v>
      </c>
      <c r="G138" s="104" t="s">
        <v>150</v>
      </c>
    </row>
    <row r="139" spans="1:7" s="24" customFormat="1" ht="35.25" customHeight="1">
      <c r="A139" s="106" t="s">
        <v>42</v>
      </c>
      <c r="B139" s="136" t="e">
        <f>#REF!</f>
        <v>#REF!</v>
      </c>
      <c r="C139" s="134" t="e">
        <f>#REF!</f>
        <v>#REF!</v>
      </c>
      <c r="D139" s="109" t="s">
        <v>285</v>
      </c>
      <c r="E139" s="107">
        <v>1</v>
      </c>
      <c r="F139" s="144">
        <f t="shared" si="5"/>
        <v>1</v>
      </c>
      <c r="G139" s="104" t="s">
        <v>286</v>
      </c>
    </row>
    <row r="140" spans="1:7" s="24" customFormat="1" ht="35.25" customHeight="1">
      <c r="A140" s="106" t="s">
        <v>76</v>
      </c>
      <c r="B140" s="136" t="e">
        <f>#REF!</f>
        <v>#REF!</v>
      </c>
      <c r="C140" s="134" t="e">
        <f>#REF!</f>
        <v>#REF!</v>
      </c>
      <c r="D140" s="109" t="s">
        <v>165</v>
      </c>
      <c r="E140" s="107">
        <v>2</v>
      </c>
      <c r="F140" s="144">
        <f t="shared" si="5"/>
        <v>2</v>
      </c>
      <c r="G140" s="104" t="s">
        <v>150</v>
      </c>
    </row>
    <row r="141" spans="1:7" s="24" customFormat="1" ht="35.25" customHeight="1">
      <c r="A141" s="106" t="s">
        <v>77</v>
      </c>
      <c r="B141" s="136" t="e">
        <f>#REF!</f>
        <v>#REF!</v>
      </c>
      <c r="C141" s="134" t="e">
        <f>#REF!</f>
        <v>#REF!</v>
      </c>
      <c r="D141" s="109" t="s">
        <v>188</v>
      </c>
      <c r="E141" s="107">
        <v>1</v>
      </c>
      <c r="F141" s="144">
        <f t="shared" si="5"/>
        <v>1</v>
      </c>
      <c r="G141" s="104" t="s">
        <v>150</v>
      </c>
    </row>
    <row r="142" spans="1:7" s="24" customFormat="1" ht="35.25" customHeight="1">
      <c r="A142" s="106" t="s">
        <v>115</v>
      </c>
      <c r="B142" s="136" t="e">
        <f>#REF!</f>
        <v>#REF!</v>
      </c>
      <c r="C142" s="134" t="e">
        <f>#REF!</f>
        <v>#REF!</v>
      </c>
      <c r="D142" s="137" t="s">
        <v>204</v>
      </c>
      <c r="E142" s="138">
        <v>1</v>
      </c>
      <c r="F142" s="150">
        <f t="shared" si="5"/>
        <v>1</v>
      </c>
      <c r="G142" s="104" t="s">
        <v>24</v>
      </c>
    </row>
    <row r="143" spans="1:7" s="24" customFormat="1" ht="35.25" customHeight="1">
      <c r="A143" s="106" t="s">
        <v>47</v>
      </c>
      <c r="B143" s="100" t="s">
        <v>258</v>
      </c>
      <c r="C143" s="103"/>
      <c r="D143" s="109"/>
      <c r="E143" s="107"/>
      <c r="F143" s="144"/>
      <c r="G143" s="104"/>
    </row>
    <row r="144" spans="1:7" s="24" customFormat="1" ht="68.25" customHeight="1">
      <c r="A144" s="106"/>
      <c r="B144" s="100" t="e">
        <f>#REF!</f>
        <v>#REF!</v>
      </c>
      <c r="C144" s="103" t="e">
        <f>#REF!</f>
        <v>#REF!</v>
      </c>
      <c r="D144" s="109" t="s">
        <v>218</v>
      </c>
      <c r="E144" s="105">
        <v>3.01</v>
      </c>
      <c r="F144" s="143">
        <f t="shared" ref="F144" si="6">ROUND(E144,1)</f>
        <v>3</v>
      </c>
      <c r="G144" s="104" t="s">
        <v>85</v>
      </c>
    </row>
    <row r="145" spans="1:11" s="24" customFormat="1" ht="35.25" customHeight="1">
      <c r="A145" s="106" t="s">
        <v>48</v>
      </c>
      <c r="B145" s="100" t="s">
        <v>72</v>
      </c>
      <c r="C145" s="103"/>
      <c r="D145" s="109"/>
      <c r="E145" s="107"/>
      <c r="F145" s="143"/>
      <c r="G145" s="104"/>
    </row>
    <row r="146" spans="1:11" s="24" customFormat="1" ht="133.5" customHeight="1">
      <c r="A146" s="106" t="s">
        <v>39</v>
      </c>
      <c r="B146" s="100" t="e">
        <f>#REF!</f>
        <v>#REF!</v>
      </c>
      <c r="C146" s="103" t="e">
        <f>#REF!</f>
        <v>#REF!</v>
      </c>
      <c r="D146" s="109" t="s">
        <v>262</v>
      </c>
      <c r="E146" s="105">
        <v>171.4</v>
      </c>
      <c r="F146" s="143">
        <f t="shared" si="5"/>
        <v>171.4</v>
      </c>
      <c r="G146" s="104" t="s">
        <v>85</v>
      </c>
      <c r="H146" s="24">
        <f>1.1*2+1.4*2</f>
        <v>5</v>
      </c>
      <c r="I146" s="112">
        <f>5.8*3+0.8*3+1.4*3+1.8*3+1.7*3+7.1*3+5*3+1.7*3+0.9*3+7.2*3+1.4*3</f>
        <v>104.39999999999999</v>
      </c>
      <c r="J146" s="24">
        <f>0.8*6+4.5*6+1.6*6</f>
        <v>41.400000000000006</v>
      </c>
      <c r="K146" s="24">
        <f>0.8*8+1.4*8+0.9*8</f>
        <v>24.8</v>
      </c>
    </row>
    <row r="147" spans="1:11" s="24" customFormat="1" ht="58.5" customHeight="1">
      <c r="A147" s="106" t="s">
        <v>4</v>
      </c>
      <c r="B147" s="100" t="e">
        <f>#REF!</f>
        <v>#REF!</v>
      </c>
      <c r="C147" s="103" t="e">
        <f>#REF!</f>
        <v>#REF!</v>
      </c>
      <c r="D147" s="109" t="s">
        <v>189</v>
      </c>
      <c r="E147" s="105">
        <v>9.6999999999999993</v>
      </c>
      <c r="F147" s="143">
        <f t="shared" si="5"/>
        <v>9.6999999999999993</v>
      </c>
      <c r="G147" s="104" t="s">
        <v>85</v>
      </c>
    </row>
    <row r="148" spans="1:11" s="24" customFormat="1" ht="35.25" customHeight="1">
      <c r="A148" s="106" t="s">
        <v>21</v>
      </c>
      <c r="B148" s="100" t="e">
        <f>#REF!</f>
        <v>#REF!</v>
      </c>
      <c r="C148" s="134" t="s">
        <v>151</v>
      </c>
      <c r="D148" s="109" t="s">
        <v>166</v>
      </c>
      <c r="E148" s="105">
        <v>1.6</v>
      </c>
      <c r="F148" s="143">
        <f t="shared" si="5"/>
        <v>1.6</v>
      </c>
      <c r="G148" s="104" t="s">
        <v>85</v>
      </c>
    </row>
    <row r="149" spans="1:11" s="24" customFormat="1" ht="35.25" customHeight="1">
      <c r="A149" s="106" t="s">
        <v>22</v>
      </c>
      <c r="B149" s="100" t="e">
        <f>#REF!</f>
        <v>#REF!</v>
      </c>
      <c r="C149" s="134" t="s">
        <v>152</v>
      </c>
      <c r="D149" s="109" t="s">
        <v>167</v>
      </c>
      <c r="E149" s="105">
        <v>4.5</v>
      </c>
      <c r="F149" s="143">
        <f t="shared" si="5"/>
        <v>4.5</v>
      </c>
      <c r="G149" s="104" t="s">
        <v>85</v>
      </c>
    </row>
    <row r="150" spans="1:11" s="24" customFormat="1" ht="35.25" customHeight="1">
      <c r="A150" s="106" t="s">
        <v>25</v>
      </c>
      <c r="B150" s="136" t="e">
        <f>#REF!</f>
        <v>#REF!</v>
      </c>
      <c r="C150" s="134" t="e">
        <f>#REF!</f>
        <v>#REF!</v>
      </c>
      <c r="D150" s="109" t="s">
        <v>168</v>
      </c>
      <c r="E150" s="107">
        <v>1</v>
      </c>
      <c r="F150" s="144">
        <f t="shared" si="5"/>
        <v>1</v>
      </c>
      <c r="G150" s="104" t="s">
        <v>88</v>
      </c>
    </row>
    <row r="151" spans="1:11" s="24" customFormat="1" ht="35.25" customHeight="1">
      <c r="A151" s="106" t="s">
        <v>26</v>
      </c>
      <c r="B151" s="136" t="e">
        <f>#REF!</f>
        <v>#REF!</v>
      </c>
      <c r="C151" s="134" t="e">
        <f>#REF!</f>
        <v>#REF!</v>
      </c>
      <c r="D151" s="109" t="s">
        <v>169</v>
      </c>
      <c r="E151" s="107">
        <v>1</v>
      </c>
      <c r="F151" s="144">
        <f t="shared" si="5"/>
        <v>1</v>
      </c>
      <c r="G151" s="104" t="s">
        <v>88</v>
      </c>
    </row>
    <row r="152" spans="1:11" s="24" customFormat="1" ht="35.25" customHeight="1">
      <c r="A152" s="106" t="s">
        <v>30</v>
      </c>
      <c r="B152" s="136" t="e">
        <f>#REF!</f>
        <v>#REF!</v>
      </c>
      <c r="C152" s="134" t="e">
        <f>#REF!</f>
        <v>#REF!</v>
      </c>
      <c r="D152" s="109" t="s">
        <v>170</v>
      </c>
      <c r="E152" s="107">
        <v>2</v>
      </c>
      <c r="F152" s="144">
        <f t="shared" si="5"/>
        <v>2</v>
      </c>
      <c r="G152" s="104" t="s">
        <v>88</v>
      </c>
    </row>
    <row r="153" spans="1:11" s="24" customFormat="1" ht="35.25" customHeight="1">
      <c r="A153" s="106" t="s">
        <v>38</v>
      </c>
      <c r="B153" s="136" t="e">
        <f>#REF!</f>
        <v>#REF!</v>
      </c>
      <c r="C153" s="134" t="e">
        <f>#REF!</f>
        <v>#REF!</v>
      </c>
      <c r="D153" s="109" t="s">
        <v>171</v>
      </c>
      <c r="E153" s="107">
        <v>1</v>
      </c>
      <c r="F153" s="144">
        <f t="shared" si="5"/>
        <v>1</v>
      </c>
      <c r="G153" s="104" t="s">
        <v>24</v>
      </c>
    </row>
    <row r="154" spans="1:11" s="24" customFormat="1" ht="35.25" customHeight="1">
      <c r="A154" s="106" t="s">
        <v>41</v>
      </c>
      <c r="B154" s="136" t="e">
        <f>#REF!</f>
        <v>#REF!</v>
      </c>
      <c r="C154" s="134" t="e">
        <f>#REF!</f>
        <v>#REF!</v>
      </c>
      <c r="D154" s="109" t="s">
        <v>172</v>
      </c>
      <c r="E154" s="107">
        <v>1</v>
      </c>
      <c r="F154" s="144">
        <f t="shared" si="5"/>
        <v>1</v>
      </c>
      <c r="G154" s="104" t="s">
        <v>24</v>
      </c>
    </row>
    <row r="155" spans="1:11" s="24" customFormat="1" ht="35.25" customHeight="1">
      <c r="A155" s="106" t="s">
        <v>42</v>
      </c>
      <c r="B155" s="136" t="e">
        <f>#REF!</f>
        <v>#REF!</v>
      </c>
      <c r="C155" s="134" t="e">
        <f>#REF!</f>
        <v>#REF!</v>
      </c>
      <c r="D155" s="109" t="s">
        <v>173</v>
      </c>
      <c r="E155" s="138">
        <v>2</v>
      </c>
      <c r="F155" s="144">
        <f t="shared" si="5"/>
        <v>2</v>
      </c>
      <c r="G155" s="104" t="s">
        <v>24</v>
      </c>
    </row>
    <row r="156" spans="1:11" s="24" customFormat="1" ht="35.25" customHeight="1">
      <c r="A156" s="106" t="s">
        <v>76</v>
      </c>
      <c r="B156" s="136" t="e">
        <f>#REF!</f>
        <v>#REF!</v>
      </c>
      <c r="C156" s="134" t="e">
        <f>#REF!</f>
        <v>#REF!</v>
      </c>
      <c r="D156" s="109" t="s">
        <v>154</v>
      </c>
      <c r="E156" s="138">
        <v>2</v>
      </c>
      <c r="F156" s="144">
        <f t="shared" si="5"/>
        <v>2</v>
      </c>
      <c r="G156" s="104" t="s">
        <v>24</v>
      </c>
    </row>
    <row r="157" spans="1:11" s="24" customFormat="1" ht="35.25" customHeight="1">
      <c r="A157" s="106" t="s">
        <v>77</v>
      </c>
      <c r="B157" s="136" t="e">
        <f>#REF!</f>
        <v>#REF!</v>
      </c>
      <c r="C157" s="134" t="e">
        <f>#REF!</f>
        <v>#REF!</v>
      </c>
      <c r="D157" s="109" t="s">
        <v>153</v>
      </c>
      <c r="E157" s="138">
        <v>2</v>
      </c>
      <c r="F157" s="144">
        <f t="shared" si="5"/>
        <v>2</v>
      </c>
      <c r="G157" s="104" t="s">
        <v>24</v>
      </c>
    </row>
    <row r="158" spans="1:11" s="24" customFormat="1" ht="35.25" customHeight="1">
      <c r="A158" s="106" t="s">
        <v>115</v>
      </c>
      <c r="B158" s="100" t="e">
        <f>#REF!</f>
        <v>#REF!</v>
      </c>
      <c r="C158" s="100" t="e">
        <f>#REF!</f>
        <v>#REF!</v>
      </c>
      <c r="D158" s="109" t="s">
        <v>157</v>
      </c>
      <c r="E158" s="107">
        <v>1</v>
      </c>
      <c r="F158" s="144">
        <f t="shared" si="5"/>
        <v>1</v>
      </c>
      <c r="G158" s="104" t="s">
        <v>24</v>
      </c>
    </row>
    <row r="159" spans="1:11" s="24" customFormat="1" ht="35.25" customHeight="1">
      <c r="A159" s="106" t="s">
        <v>116</v>
      </c>
      <c r="B159" s="100" t="e">
        <f>#REF!</f>
        <v>#REF!</v>
      </c>
      <c r="C159" s="100" t="e">
        <f>#REF!</f>
        <v>#REF!</v>
      </c>
      <c r="D159" s="109" t="s">
        <v>158</v>
      </c>
      <c r="E159" s="107">
        <v>1</v>
      </c>
      <c r="F159" s="144">
        <f t="shared" si="5"/>
        <v>1</v>
      </c>
      <c r="G159" s="104" t="s">
        <v>24</v>
      </c>
    </row>
    <row r="160" spans="1:11" s="24" customFormat="1" ht="35.25" customHeight="1">
      <c r="A160" s="106" t="s">
        <v>79</v>
      </c>
      <c r="B160" s="100" t="s">
        <v>89</v>
      </c>
      <c r="C160" s="103"/>
      <c r="D160" s="109"/>
      <c r="E160" s="107"/>
      <c r="F160" s="143"/>
      <c r="G160" s="104"/>
    </row>
    <row r="161" spans="1:26" s="24" customFormat="1" ht="60.75" customHeight="1">
      <c r="A161" s="106" t="s">
        <v>80</v>
      </c>
      <c r="B161" s="100" t="s">
        <v>108</v>
      </c>
      <c r="C161" s="103"/>
      <c r="D161" s="109" t="s">
        <v>287</v>
      </c>
      <c r="E161" s="107">
        <v>1</v>
      </c>
      <c r="F161" s="144">
        <f>ROUND(E161,1)</f>
        <v>1</v>
      </c>
      <c r="G161" s="104" t="s">
        <v>3</v>
      </c>
    </row>
    <row r="162" spans="1:26" s="24" customFormat="1" ht="35.25" customHeight="1">
      <c r="A162" s="106" t="s">
        <v>44</v>
      </c>
      <c r="B162" s="100" t="s">
        <v>81</v>
      </c>
      <c r="C162" s="103"/>
      <c r="D162" s="109" t="s">
        <v>259</v>
      </c>
      <c r="E162" s="107">
        <v>1</v>
      </c>
      <c r="F162" s="144">
        <f>ROUND(E162,1)</f>
        <v>1</v>
      </c>
      <c r="G162" s="104" t="s">
        <v>3</v>
      </c>
    </row>
    <row r="163" spans="1:26" s="24" customFormat="1" ht="35.25" customHeight="1">
      <c r="A163" s="106"/>
    </row>
    <row r="164" spans="1:26" s="24" customFormat="1" ht="24" customHeight="1">
      <c r="A164" s="106"/>
      <c r="B164" s="100"/>
      <c r="C164" s="103"/>
      <c r="D164" s="109"/>
      <c r="E164" s="107"/>
      <c r="F164" s="107"/>
      <c r="G164" s="104"/>
    </row>
    <row r="165" spans="1:26" s="24" customFormat="1" ht="105" customHeight="1">
      <c r="A165" s="31"/>
      <c r="B165" s="70"/>
      <c r="C165" s="27"/>
      <c r="D165" s="71"/>
      <c r="E165" s="64"/>
      <c r="F165" s="64"/>
      <c r="G165" s="30"/>
      <c r="H165" s="92"/>
      <c r="I165" s="92"/>
      <c r="J165" s="92"/>
      <c r="K165" s="92"/>
      <c r="L165" s="92"/>
      <c r="M165" s="92"/>
      <c r="N165" s="92"/>
      <c r="O165" s="92"/>
    </row>
    <row r="166" spans="1:26" s="24" customFormat="1" ht="127.5" customHeight="1">
      <c r="A166" s="31"/>
      <c r="B166" s="32"/>
      <c r="C166" s="27"/>
      <c r="D166" s="71"/>
      <c r="E166" s="64"/>
      <c r="F166" s="64"/>
      <c r="G166" s="30"/>
      <c r="H166" s="92"/>
      <c r="I166" s="93"/>
      <c r="J166" s="93"/>
      <c r="K166" s="92"/>
      <c r="L166" s="92"/>
      <c r="M166" s="92"/>
      <c r="N166" s="92"/>
      <c r="O166" s="92"/>
      <c r="P166" s="92"/>
      <c r="Q166" s="92"/>
      <c r="R166" s="92">
        <f>0.8*2</f>
        <v>1.6</v>
      </c>
      <c r="S166" s="92">
        <f>0.6*2</f>
        <v>1.2</v>
      </c>
      <c r="T166" s="92">
        <f>0.5*2</f>
        <v>1</v>
      </c>
      <c r="U166" s="92">
        <f>0.4*16</f>
        <v>6.4</v>
      </c>
      <c r="V166" s="92">
        <f>0.3*3</f>
        <v>0.89999999999999991</v>
      </c>
      <c r="W166" s="92">
        <f>2.4*3</f>
        <v>7.1999999999999993</v>
      </c>
      <c r="X166" s="92"/>
      <c r="Y166" s="92"/>
      <c r="Z166" s="92"/>
    </row>
    <row r="167" spans="1:26" s="24" customFormat="1" ht="24" customHeight="1">
      <c r="A167" s="31"/>
      <c r="B167" s="32"/>
      <c r="C167" s="27"/>
      <c r="D167" s="28"/>
      <c r="E167" s="64"/>
      <c r="F167" s="64"/>
      <c r="G167" s="30"/>
      <c r="I167" s="92"/>
    </row>
    <row r="168" spans="1:26" s="24" customFormat="1" ht="24" customHeight="1">
      <c r="A168" s="31"/>
      <c r="B168" s="32"/>
      <c r="C168" s="27"/>
      <c r="D168" s="28"/>
      <c r="E168" s="64"/>
      <c r="F168" s="64"/>
      <c r="G168" s="30"/>
      <c r="I168" s="92"/>
    </row>
    <row r="169" spans="1:26" s="24" customFormat="1" ht="24" customHeight="1">
      <c r="A169" s="31"/>
      <c r="B169" s="32"/>
      <c r="C169" s="27"/>
      <c r="D169" s="28"/>
      <c r="E169" s="64"/>
      <c r="F169" s="64"/>
      <c r="G169" s="30"/>
      <c r="I169" s="92"/>
    </row>
    <row r="170" spans="1:26" s="24" customFormat="1" ht="24" customHeight="1">
      <c r="A170" s="31"/>
      <c r="B170" s="32"/>
      <c r="C170" s="27"/>
      <c r="D170" s="28"/>
      <c r="E170" s="64"/>
      <c r="F170" s="64"/>
      <c r="G170" s="30"/>
      <c r="I170" s="92"/>
    </row>
    <row r="171" spans="1:26" s="24" customFormat="1" ht="24" customHeight="1">
      <c r="A171" s="31"/>
      <c r="B171" s="32"/>
      <c r="C171" s="27"/>
      <c r="D171" s="28"/>
      <c r="E171" s="64"/>
      <c r="F171" s="64"/>
      <c r="G171" s="30"/>
      <c r="I171" s="92"/>
    </row>
    <row r="172" spans="1:26" s="24" customFormat="1" ht="24" customHeight="1">
      <c r="A172" s="31"/>
      <c r="B172" s="26"/>
      <c r="C172" s="27"/>
      <c r="D172" s="28"/>
      <c r="E172" s="64"/>
      <c r="F172" s="64"/>
      <c r="G172" s="30"/>
    </row>
    <row r="173" spans="1:26" s="24" customFormat="1" ht="24" customHeight="1">
      <c r="A173" s="31"/>
      <c r="B173" s="32"/>
      <c r="C173" s="27"/>
      <c r="D173" s="28"/>
      <c r="E173" s="64"/>
      <c r="F173" s="64"/>
      <c r="G173" s="30"/>
    </row>
    <row r="174" spans="1:26" s="24" customFormat="1" ht="24" customHeight="1">
      <c r="A174" s="31"/>
      <c r="B174" s="32"/>
      <c r="C174" s="27"/>
      <c r="D174" s="28"/>
      <c r="E174" s="64"/>
      <c r="F174" s="64"/>
      <c r="G174" s="30"/>
    </row>
    <row r="175" spans="1:26" s="24" customFormat="1" ht="24" customHeight="1">
      <c r="A175" s="31"/>
      <c r="B175" s="32"/>
      <c r="C175" s="27"/>
      <c r="D175" s="28"/>
      <c r="E175" s="64"/>
      <c r="F175" s="64"/>
      <c r="G175" s="30"/>
    </row>
    <row r="176" spans="1:26" s="24" customFormat="1" ht="23.25" customHeight="1">
      <c r="A176" s="31"/>
      <c r="B176" s="32"/>
      <c r="C176" s="27"/>
      <c r="D176" s="71"/>
      <c r="E176" s="64"/>
      <c r="F176" s="64"/>
      <c r="G176" s="30"/>
    </row>
    <row r="177" spans="1:7" s="24" customFormat="1" ht="23.25" customHeight="1">
      <c r="A177" s="31"/>
      <c r="B177" s="32"/>
      <c r="C177" s="27"/>
      <c r="D177" s="71"/>
      <c r="E177" s="64"/>
      <c r="F177" s="64"/>
      <c r="G177" s="30"/>
    </row>
    <row r="178" spans="1:7" s="24" customFormat="1" ht="23.25" customHeight="1">
      <c r="A178" s="31"/>
      <c r="B178" s="32"/>
      <c r="C178" s="27"/>
      <c r="D178" s="71"/>
      <c r="E178" s="64"/>
      <c r="F178" s="64"/>
      <c r="G178" s="30"/>
    </row>
    <row r="179" spans="1:7" s="24" customFormat="1" ht="23.25" customHeight="1">
      <c r="A179" s="31"/>
      <c r="B179" s="32"/>
      <c r="C179" s="27"/>
      <c r="D179" s="71"/>
      <c r="E179" s="64"/>
      <c r="F179" s="64"/>
      <c r="G179" s="30"/>
    </row>
    <row r="180" spans="1:7" s="24" customFormat="1" ht="24" customHeight="1">
      <c r="A180" s="31"/>
      <c r="B180" s="32"/>
      <c r="C180" s="27"/>
      <c r="D180" s="71"/>
      <c r="E180" s="64"/>
      <c r="F180" s="64"/>
      <c r="G180" s="30"/>
    </row>
    <row r="181" spans="1:7" s="24" customFormat="1" ht="24" customHeight="1">
      <c r="A181" s="31"/>
      <c r="B181" s="26"/>
      <c r="C181" s="27"/>
      <c r="D181" s="71"/>
      <c r="E181" s="64"/>
      <c r="F181" s="64"/>
      <c r="G181" s="30"/>
    </row>
    <row r="182" spans="1:7" s="24" customFormat="1" ht="24" customHeight="1">
      <c r="A182" s="31"/>
      <c r="B182" s="26"/>
      <c r="C182" s="27"/>
      <c r="D182" s="71"/>
      <c r="E182" s="64"/>
      <c r="F182" s="64"/>
      <c r="G182" s="30"/>
    </row>
    <row r="183" spans="1:7" s="24" customFormat="1" ht="24" customHeight="1">
      <c r="A183" s="31"/>
      <c r="B183" s="26"/>
      <c r="C183" s="27"/>
      <c r="D183" s="71"/>
      <c r="E183" s="64"/>
      <c r="F183" s="64"/>
      <c r="G183" s="30"/>
    </row>
    <row r="184" spans="1:7" s="24" customFormat="1" ht="24" customHeight="1">
      <c r="A184" s="31"/>
      <c r="B184" s="26"/>
      <c r="C184" s="27"/>
      <c r="D184" s="28"/>
      <c r="E184" s="64"/>
      <c r="F184" s="64"/>
      <c r="G184" s="30"/>
    </row>
    <row r="185" spans="1:7" s="24" customFormat="1" ht="37.5" customHeight="1">
      <c r="A185" s="25"/>
      <c r="B185" s="26"/>
      <c r="C185" s="27"/>
      <c r="D185" s="71"/>
      <c r="E185" s="64"/>
      <c r="F185" s="64"/>
      <c r="G185" s="30"/>
    </row>
    <row r="186" spans="1:7" s="24" customFormat="1" ht="24" customHeight="1">
      <c r="A186" s="31"/>
      <c r="B186" s="33"/>
      <c r="C186" s="27"/>
      <c r="D186" s="34"/>
      <c r="E186" s="64"/>
      <c r="F186" s="64"/>
      <c r="G186" s="30"/>
    </row>
    <row r="187" spans="1:7" s="24" customFormat="1" ht="24" customHeight="1">
      <c r="A187" s="31"/>
      <c r="B187" s="27"/>
      <c r="C187" s="27"/>
      <c r="D187" s="28"/>
      <c r="E187" s="64"/>
      <c r="F187" s="64"/>
      <c r="G187" s="30"/>
    </row>
    <row r="188" spans="1:7" s="24" customFormat="1" ht="24" customHeight="1">
      <c r="A188" s="31"/>
      <c r="B188" s="33"/>
      <c r="C188" s="27"/>
      <c r="D188" s="34"/>
      <c r="E188" s="64"/>
      <c r="F188" s="64"/>
      <c r="G188" s="30"/>
    </row>
    <row r="189" spans="1:7" s="24" customFormat="1" ht="24" customHeight="1">
      <c r="A189" s="25"/>
      <c r="B189" s="26"/>
      <c r="C189" s="27"/>
      <c r="D189" s="28"/>
      <c r="E189" s="64"/>
      <c r="F189" s="64"/>
      <c r="G189" s="30"/>
    </row>
    <row r="190" spans="1:7" s="24" customFormat="1" ht="24" customHeight="1">
      <c r="A190" s="31"/>
      <c r="B190" s="33"/>
      <c r="C190" s="27"/>
      <c r="D190" s="34"/>
      <c r="E190" s="64"/>
      <c r="F190" s="64"/>
      <c r="G190" s="30"/>
    </row>
    <row r="191" spans="1:7" s="24" customFormat="1" ht="24" customHeight="1">
      <c r="A191" s="31"/>
      <c r="B191" s="27"/>
      <c r="C191" s="27"/>
      <c r="D191" s="28"/>
      <c r="E191" s="64"/>
      <c r="F191" s="64"/>
      <c r="G191" s="30"/>
    </row>
    <row r="192" spans="1:7" s="24" customFormat="1" ht="24" customHeight="1">
      <c r="A192" s="31"/>
      <c r="B192" s="27"/>
      <c r="C192" s="27"/>
      <c r="D192" s="28"/>
      <c r="E192" s="64"/>
      <c r="F192" s="64"/>
      <c r="G192" s="30"/>
    </row>
    <row r="193" spans="1:7" s="24" customFormat="1" ht="24" customHeight="1">
      <c r="A193" s="31"/>
      <c r="B193" s="26"/>
      <c r="C193" s="27"/>
      <c r="D193" s="28"/>
      <c r="E193" s="64"/>
      <c r="F193" s="64"/>
      <c r="G193" s="30"/>
    </row>
    <row r="194" spans="1:7" s="24" customFormat="1" ht="24" customHeight="1">
      <c r="A194" s="31"/>
      <c r="B194" s="70"/>
      <c r="C194" s="27"/>
      <c r="D194" s="28"/>
      <c r="E194" s="64"/>
      <c r="F194" s="64"/>
      <c r="G194" s="30"/>
    </row>
    <row r="195" spans="1:7" s="24" customFormat="1" ht="24" customHeight="1">
      <c r="A195" s="31"/>
      <c r="B195" s="70"/>
      <c r="C195" s="27"/>
      <c r="D195" s="28"/>
      <c r="E195" s="64"/>
      <c r="F195" s="64"/>
      <c r="G195" s="30"/>
    </row>
    <row r="196" spans="1:7" s="24" customFormat="1" ht="24" customHeight="1">
      <c r="A196" s="31"/>
      <c r="B196" s="70"/>
      <c r="C196" s="27"/>
      <c r="D196" s="28"/>
      <c r="E196" s="64"/>
      <c r="F196" s="64"/>
      <c r="G196" s="30"/>
    </row>
    <row r="197" spans="1:7" s="24" customFormat="1" ht="24" customHeight="1">
      <c r="A197" s="31"/>
      <c r="B197" s="70"/>
      <c r="C197" s="27"/>
      <c r="D197" s="28"/>
      <c r="E197" s="64"/>
      <c r="F197" s="64"/>
      <c r="G197" s="30"/>
    </row>
    <row r="198" spans="1:7" s="24" customFormat="1" ht="24" customHeight="1">
      <c r="A198" s="31"/>
      <c r="B198" s="70"/>
      <c r="C198" s="27"/>
      <c r="D198" s="28"/>
      <c r="E198" s="64"/>
      <c r="F198" s="64"/>
      <c r="G198" s="30"/>
    </row>
    <row r="199" spans="1:7" s="24" customFormat="1" ht="24" customHeight="1">
      <c r="A199" s="31"/>
      <c r="B199" s="70"/>
      <c r="C199" s="27"/>
      <c r="D199" s="28"/>
      <c r="E199" s="64"/>
      <c r="F199" s="64"/>
      <c r="G199" s="30"/>
    </row>
    <row r="200" spans="1:7" s="24" customFormat="1" ht="24" customHeight="1">
      <c r="A200" s="31"/>
      <c r="B200" s="32"/>
      <c r="C200" s="27"/>
      <c r="D200" s="28"/>
      <c r="E200" s="64"/>
      <c r="F200" s="64"/>
      <c r="G200" s="30"/>
    </row>
    <row r="201" spans="1:7" s="24" customFormat="1" ht="24" customHeight="1">
      <c r="A201" s="31"/>
      <c r="B201" s="32"/>
      <c r="C201" s="27"/>
      <c r="D201" s="28"/>
      <c r="E201" s="64"/>
      <c r="F201" s="64"/>
      <c r="G201" s="30"/>
    </row>
    <row r="202" spans="1:7" s="24" customFormat="1" ht="24" customHeight="1">
      <c r="A202" s="31"/>
      <c r="B202" s="32"/>
      <c r="C202" s="27"/>
      <c r="D202" s="28"/>
      <c r="E202" s="64"/>
      <c r="F202" s="64"/>
      <c r="G202" s="30"/>
    </row>
    <row r="203" spans="1:7" s="24" customFormat="1" ht="24" customHeight="1">
      <c r="A203" s="31"/>
      <c r="B203" s="32"/>
      <c r="C203" s="27"/>
      <c r="D203" s="28"/>
      <c r="E203" s="64"/>
      <c r="F203" s="64"/>
      <c r="G203" s="30"/>
    </row>
    <row r="204" spans="1:7" s="24" customFormat="1" ht="24" customHeight="1">
      <c r="A204" s="31"/>
      <c r="B204" s="32"/>
      <c r="C204" s="27"/>
      <c r="D204" s="28"/>
      <c r="E204" s="64"/>
      <c r="F204" s="64"/>
      <c r="G204" s="30"/>
    </row>
    <row r="205" spans="1:7" s="24" customFormat="1" ht="24" customHeight="1">
      <c r="A205" s="31"/>
      <c r="B205" s="32"/>
      <c r="C205" s="27"/>
      <c r="D205" s="28"/>
      <c r="E205" s="64"/>
      <c r="F205" s="64"/>
      <c r="G205" s="30"/>
    </row>
    <row r="206" spans="1:7" s="24" customFormat="1" ht="24" customHeight="1">
      <c r="A206" s="31"/>
      <c r="B206" s="32"/>
      <c r="C206" s="27"/>
      <c r="D206" s="28"/>
      <c r="E206" s="64"/>
      <c r="F206" s="64"/>
      <c r="G206" s="30"/>
    </row>
    <row r="207" spans="1:7" s="24" customFormat="1" ht="24" customHeight="1">
      <c r="A207" s="31"/>
      <c r="B207" s="32"/>
      <c r="C207" s="27"/>
      <c r="D207" s="28"/>
      <c r="E207" s="64"/>
      <c r="F207" s="64"/>
      <c r="G207" s="30"/>
    </row>
    <row r="208" spans="1:7" s="24" customFormat="1" ht="24" customHeight="1">
      <c r="A208" s="31"/>
      <c r="B208" s="32"/>
      <c r="C208" s="27"/>
      <c r="D208" s="28"/>
      <c r="E208" s="64"/>
      <c r="F208" s="64"/>
      <c r="G208" s="30"/>
    </row>
    <row r="209" spans="1:7" s="24" customFormat="1" ht="24" customHeight="1">
      <c r="A209" s="31"/>
      <c r="B209" s="32"/>
      <c r="C209" s="27"/>
      <c r="D209" s="28"/>
      <c r="E209" s="64"/>
      <c r="F209" s="64"/>
      <c r="G209" s="30"/>
    </row>
    <row r="210" spans="1:7" s="24" customFormat="1" ht="24" customHeight="1">
      <c r="A210" s="31"/>
      <c r="B210" s="26"/>
      <c r="C210" s="27"/>
      <c r="D210" s="28"/>
      <c r="E210" s="64"/>
      <c r="F210" s="64"/>
      <c r="G210" s="30"/>
    </row>
    <row r="211" spans="1:7" s="24" customFormat="1" ht="24" customHeight="1">
      <c r="A211" s="31"/>
      <c r="B211" s="32"/>
      <c r="C211" s="27"/>
      <c r="D211" s="28"/>
      <c r="E211" s="64"/>
      <c r="F211" s="64"/>
      <c r="G211" s="30"/>
    </row>
    <row r="212" spans="1:7" s="24" customFormat="1" ht="24" customHeight="1">
      <c r="A212" s="31"/>
      <c r="B212" s="32"/>
      <c r="C212" s="27"/>
      <c r="D212" s="28"/>
      <c r="E212" s="64"/>
      <c r="F212" s="64"/>
      <c r="G212" s="30"/>
    </row>
    <row r="213" spans="1:7" s="24" customFormat="1" ht="24" customHeight="1">
      <c r="A213" s="31"/>
      <c r="B213" s="32"/>
      <c r="C213" s="27"/>
      <c r="D213" s="28"/>
      <c r="E213" s="64"/>
      <c r="F213" s="64"/>
      <c r="G213" s="30"/>
    </row>
    <row r="214" spans="1:7" s="24" customFormat="1" ht="36.75" customHeight="1">
      <c r="A214" s="31"/>
      <c r="B214" s="32"/>
      <c r="C214" s="27"/>
      <c r="D214" s="71"/>
      <c r="E214" s="64"/>
      <c r="F214" s="64"/>
      <c r="G214" s="30"/>
    </row>
    <row r="215" spans="1:7" s="24" customFormat="1" ht="24" customHeight="1">
      <c r="A215" s="31"/>
      <c r="B215" s="32"/>
      <c r="C215" s="27"/>
      <c r="D215" s="28"/>
      <c r="E215" s="64"/>
      <c r="F215" s="64"/>
      <c r="G215" s="30"/>
    </row>
    <row r="216" spans="1:7" s="24" customFormat="1" ht="24" customHeight="1">
      <c r="A216" s="31"/>
      <c r="B216" s="32"/>
      <c r="C216" s="27"/>
      <c r="D216" s="28"/>
      <c r="E216" s="64"/>
      <c r="F216" s="64"/>
      <c r="G216" s="30"/>
    </row>
    <row r="217" spans="1:7" s="24" customFormat="1" ht="24" customHeight="1">
      <c r="A217" s="31"/>
      <c r="B217" s="32"/>
      <c r="C217" s="27"/>
      <c r="D217" s="28"/>
      <c r="E217" s="64"/>
      <c r="F217" s="64"/>
      <c r="G217" s="30"/>
    </row>
    <row r="218" spans="1:7" s="24" customFormat="1" ht="24" customHeight="1">
      <c r="A218" s="31"/>
      <c r="B218" s="27"/>
      <c r="C218" s="27"/>
      <c r="D218" s="68"/>
      <c r="E218" s="29"/>
      <c r="F218" s="29"/>
      <c r="G218" s="30"/>
    </row>
    <row r="219" spans="1:7" s="24" customFormat="1" ht="36" customHeight="1">
      <c r="A219" s="31"/>
      <c r="B219" s="27"/>
      <c r="C219" s="27"/>
      <c r="D219" s="71"/>
      <c r="E219" s="29"/>
      <c r="F219" s="29"/>
      <c r="G219" s="30"/>
    </row>
    <row r="220" spans="1:7" s="24" customFormat="1" ht="24" customHeight="1">
      <c r="A220" s="31"/>
      <c r="B220" s="27"/>
      <c r="C220" s="27"/>
      <c r="D220" s="34"/>
      <c r="E220" s="29"/>
      <c r="F220" s="29"/>
      <c r="G220" s="30"/>
    </row>
    <row r="221" spans="1:7" s="24" customFormat="1" ht="24" customHeight="1">
      <c r="A221" s="25"/>
      <c r="B221" s="26"/>
      <c r="C221" s="27"/>
      <c r="D221" s="68"/>
      <c r="E221" s="64"/>
      <c r="F221" s="64"/>
      <c r="G221" s="30"/>
    </row>
    <row r="222" spans="1:7" s="24" customFormat="1" ht="24" customHeight="1">
      <c r="A222" s="25"/>
      <c r="B222" s="26"/>
      <c r="C222" s="27"/>
      <c r="D222" s="28"/>
      <c r="E222" s="64"/>
      <c r="F222" s="64"/>
      <c r="G222" s="30"/>
    </row>
    <row r="223" spans="1:7" s="24" customFormat="1" ht="24" customHeight="1">
      <c r="A223" s="25"/>
      <c r="B223" s="26"/>
      <c r="C223" s="27"/>
      <c r="D223" s="28"/>
      <c r="E223" s="64"/>
      <c r="F223" s="64"/>
      <c r="G223" s="30"/>
    </row>
    <row r="224" spans="1:7" s="24" customFormat="1" ht="24" customHeight="1">
      <c r="A224" s="31"/>
      <c r="B224" s="33"/>
      <c r="C224" s="27"/>
      <c r="D224" s="28"/>
      <c r="E224" s="64"/>
      <c r="F224" s="64"/>
      <c r="G224" s="30"/>
    </row>
    <row r="225" spans="1:9" s="24" customFormat="1" ht="24" customHeight="1">
      <c r="A225" s="31"/>
      <c r="B225" s="33"/>
      <c r="C225" s="27"/>
      <c r="D225" s="34"/>
      <c r="E225" s="64"/>
      <c r="F225" s="64"/>
      <c r="G225" s="30"/>
    </row>
    <row r="226" spans="1:9" s="24" customFormat="1" ht="24" customHeight="1">
      <c r="A226" s="31"/>
      <c r="B226" s="33"/>
      <c r="C226" s="27"/>
      <c r="D226" s="28"/>
      <c r="E226" s="64"/>
      <c r="F226" s="64"/>
      <c r="G226" s="30"/>
      <c r="I226" s="65"/>
    </row>
    <row r="227" spans="1:9" s="24" customFormat="1" ht="24" customHeight="1">
      <c r="A227" s="31"/>
      <c r="B227" s="33"/>
      <c r="C227" s="27"/>
      <c r="D227" s="28"/>
      <c r="E227" s="64"/>
      <c r="F227" s="64"/>
      <c r="G227" s="30"/>
      <c r="I227" s="65"/>
    </row>
    <row r="228" spans="1:9" s="24" customFormat="1" ht="24" customHeight="1">
      <c r="A228" s="31"/>
      <c r="B228" s="33"/>
      <c r="C228" s="27"/>
      <c r="D228" s="28"/>
      <c r="E228" s="64"/>
      <c r="F228" s="64"/>
      <c r="G228" s="30"/>
      <c r="I228" s="65"/>
    </row>
    <row r="229" spans="1:9" s="24" customFormat="1" ht="24" customHeight="1">
      <c r="A229" s="31"/>
      <c r="B229" s="33"/>
      <c r="C229" s="27"/>
      <c r="D229" s="34"/>
      <c r="E229" s="64"/>
      <c r="F229" s="64"/>
      <c r="G229" s="30"/>
      <c r="I229" s="65"/>
    </row>
    <row r="230" spans="1:9" s="24" customFormat="1" ht="24" customHeight="1">
      <c r="A230" s="31"/>
      <c r="B230" s="33"/>
      <c r="C230" s="27"/>
      <c r="D230" s="28"/>
      <c r="E230" s="64"/>
      <c r="F230" s="64"/>
      <c r="G230" s="30"/>
      <c r="I230" s="65"/>
    </row>
    <row r="231" spans="1:9" s="24" customFormat="1" ht="24" customHeight="1">
      <c r="A231" s="31"/>
      <c r="B231" s="33"/>
      <c r="C231" s="27"/>
      <c r="D231" s="28"/>
      <c r="E231" s="64"/>
      <c r="F231" s="64"/>
      <c r="G231" s="30"/>
    </row>
    <row r="232" spans="1:9" s="24" customFormat="1" ht="24" customHeight="1">
      <c r="A232" s="31"/>
      <c r="B232" s="33"/>
      <c r="C232" s="27"/>
      <c r="D232" s="28"/>
      <c r="E232" s="64"/>
      <c r="F232" s="64"/>
      <c r="G232" s="30"/>
    </row>
    <row r="233" spans="1:9" s="24" customFormat="1" ht="24" customHeight="1">
      <c r="A233" s="31"/>
      <c r="B233" s="33"/>
      <c r="C233" s="27"/>
      <c r="D233" s="28"/>
      <c r="E233" s="64"/>
      <c r="F233" s="64"/>
      <c r="G233" s="30"/>
    </row>
    <row r="234" spans="1:9" s="24" customFormat="1" ht="24" customHeight="1">
      <c r="A234" s="36"/>
      <c r="B234" s="37"/>
      <c r="C234" s="38"/>
      <c r="D234" s="39"/>
      <c r="E234" s="66"/>
      <c r="F234" s="66"/>
      <c r="G234" s="35"/>
    </row>
    <row r="235" spans="1:9" s="24" customFormat="1" ht="24" customHeight="1">
      <c r="A235" s="5"/>
      <c r="B235" s="1"/>
      <c r="C235" s="2"/>
      <c r="D235" s="1"/>
      <c r="E235" s="67"/>
      <c r="F235" s="67"/>
      <c r="G235" s="3"/>
    </row>
    <row r="236" spans="1:9" s="24" customFormat="1" ht="24" customHeight="1">
      <c r="A236" s="5"/>
      <c r="B236" s="1"/>
      <c r="C236" s="2"/>
      <c r="D236" s="1"/>
      <c r="E236" s="67"/>
      <c r="F236" s="67"/>
      <c r="G236" s="3"/>
    </row>
    <row r="237" spans="1:9" s="24" customFormat="1" ht="24" customHeight="1">
      <c r="A237" s="5"/>
      <c r="B237" s="1"/>
      <c r="C237" s="2"/>
      <c r="D237" s="1"/>
      <c r="E237" s="67"/>
      <c r="F237" s="67"/>
      <c r="G237" s="3"/>
    </row>
    <row r="238" spans="1:9" s="24" customFormat="1" ht="24" customHeight="1">
      <c r="A238" s="5"/>
      <c r="B238" s="1"/>
      <c r="C238" s="2"/>
      <c r="D238" s="1"/>
      <c r="E238" s="67"/>
      <c r="F238" s="67"/>
      <c r="G238" s="3"/>
    </row>
    <row r="239" spans="1:9" s="24" customFormat="1" ht="24" customHeight="1">
      <c r="A239" s="5"/>
      <c r="B239" s="1"/>
      <c r="C239" s="2"/>
      <c r="D239" s="1"/>
      <c r="E239" s="67"/>
      <c r="F239" s="67"/>
      <c r="G239" s="3"/>
    </row>
    <row r="240" spans="1:9" s="24" customFormat="1" ht="24" customHeight="1">
      <c r="A240" s="5"/>
      <c r="B240" s="1"/>
      <c r="C240" s="2"/>
      <c r="D240" s="1"/>
      <c r="E240" s="67"/>
      <c r="F240" s="67"/>
      <c r="G240" s="3"/>
    </row>
    <row r="241" spans="1:7" s="24" customFormat="1" ht="24" customHeight="1">
      <c r="A241" s="5"/>
      <c r="B241" s="1"/>
      <c r="C241" s="2"/>
      <c r="D241" s="1"/>
      <c r="E241" s="67"/>
      <c r="F241" s="67"/>
      <c r="G241" s="3"/>
    </row>
    <row r="242" spans="1:7" s="24" customFormat="1" ht="24" customHeight="1">
      <c r="A242" s="5"/>
      <c r="B242" s="1"/>
      <c r="C242" s="2"/>
      <c r="D242" s="1"/>
      <c r="E242" s="67"/>
      <c r="F242" s="67"/>
      <c r="G242" s="3"/>
    </row>
    <row r="243" spans="1:7" s="24" customFormat="1" ht="24" customHeight="1">
      <c r="A243" s="5"/>
      <c r="B243" s="1"/>
      <c r="C243" s="2"/>
      <c r="D243" s="1"/>
      <c r="E243" s="67"/>
      <c r="F243" s="67"/>
      <c r="G243" s="3"/>
    </row>
    <row r="244" spans="1:7" s="24" customFormat="1" ht="24" customHeight="1">
      <c r="A244" s="5"/>
      <c r="B244" s="1"/>
      <c r="C244" s="2"/>
      <c r="D244" s="1"/>
      <c r="E244" s="67"/>
      <c r="F244" s="67"/>
      <c r="G244" s="3"/>
    </row>
    <row r="245" spans="1:7" s="24" customFormat="1" ht="24" customHeight="1">
      <c r="A245" s="5"/>
      <c r="B245" s="1"/>
      <c r="C245" s="2"/>
      <c r="D245" s="1"/>
      <c r="E245" s="67"/>
      <c r="F245" s="67"/>
      <c r="G245" s="3"/>
    </row>
    <row r="246" spans="1:7" s="24" customFormat="1" ht="24" customHeight="1">
      <c r="A246" s="5"/>
      <c r="B246" s="1"/>
      <c r="C246" s="2"/>
      <c r="D246" s="1"/>
      <c r="E246" s="67"/>
      <c r="F246" s="67"/>
      <c r="G246" s="3"/>
    </row>
    <row r="247" spans="1:7" s="24" customFormat="1" ht="24" customHeight="1">
      <c r="A247" s="5"/>
      <c r="B247" s="1"/>
      <c r="C247" s="2"/>
      <c r="D247" s="1"/>
      <c r="E247" s="67"/>
      <c r="F247" s="67"/>
      <c r="G247" s="3"/>
    </row>
    <row r="248" spans="1:7" s="24" customFormat="1" ht="24" customHeight="1">
      <c r="A248" s="5"/>
      <c r="B248" s="1"/>
      <c r="C248" s="2"/>
      <c r="D248" s="1"/>
      <c r="E248" s="67"/>
      <c r="F248" s="67"/>
      <c r="G248" s="3"/>
    </row>
    <row r="249" spans="1:7" s="24" customFormat="1" ht="24" customHeight="1">
      <c r="A249" s="5"/>
      <c r="B249" s="1"/>
      <c r="C249" s="2"/>
      <c r="D249" s="1"/>
      <c r="E249" s="67"/>
      <c r="F249" s="67"/>
      <c r="G249" s="3"/>
    </row>
    <row r="250" spans="1:7" s="24" customFormat="1" ht="24" customHeight="1">
      <c r="A250" s="5"/>
      <c r="B250" s="1"/>
      <c r="C250" s="2"/>
      <c r="D250" s="1"/>
      <c r="E250" s="67"/>
      <c r="F250" s="67"/>
      <c r="G250" s="3"/>
    </row>
    <row r="251" spans="1:7" s="24" customFormat="1" ht="24" customHeight="1">
      <c r="A251" s="5"/>
      <c r="B251" s="1"/>
      <c r="C251" s="2"/>
      <c r="D251" s="1"/>
      <c r="E251" s="67"/>
      <c r="F251" s="67"/>
      <c r="G251" s="3"/>
    </row>
    <row r="252" spans="1:7" s="24" customFormat="1" ht="24" customHeight="1">
      <c r="A252" s="5"/>
      <c r="B252" s="1"/>
      <c r="C252" s="2"/>
      <c r="D252" s="1"/>
      <c r="E252" s="67"/>
      <c r="F252" s="67"/>
      <c r="G252" s="3"/>
    </row>
    <row r="253" spans="1:7" s="24" customFormat="1" ht="24" customHeight="1">
      <c r="A253" s="5"/>
      <c r="B253" s="1"/>
      <c r="C253" s="2"/>
      <c r="D253" s="1"/>
      <c r="E253" s="67"/>
      <c r="F253" s="67"/>
      <c r="G253" s="3"/>
    </row>
    <row r="254" spans="1:7" s="24" customFormat="1" ht="24" customHeight="1">
      <c r="A254" s="5"/>
      <c r="B254" s="1"/>
      <c r="C254" s="2"/>
      <c r="D254" s="1"/>
      <c r="E254" s="67"/>
      <c r="F254" s="67"/>
      <c r="G254" s="3"/>
    </row>
    <row r="255" spans="1:7" s="24" customFormat="1" ht="24" customHeight="1">
      <c r="A255" s="5"/>
      <c r="B255" s="1"/>
      <c r="C255" s="2"/>
      <c r="D255" s="1"/>
      <c r="E255" s="67"/>
      <c r="F255" s="67"/>
      <c r="G255" s="3"/>
    </row>
    <row r="256" spans="1:7" s="24" customFormat="1" ht="24" customHeight="1">
      <c r="A256" s="5"/>
      <c r="B256" s="1"/>
      <c r="C256" s="2"/>
      <c r="D256" s="1"/>
      <c r="E256" s="67"/>
      <c r="F256" s="67"/>
      <c r="G256" s="3"/>
    </row>
    <row r="257" spans="1:7" s="24" customFormat="1" ht="24" customHeight="1">
      <c r="A257" s="5"/>
      <c r="B257" s="1"/>
      <c r="C257" s="2"/>
      <c r="D257" s="1"/>
      <c r="E257" s="67"/>
      <c r="F257" s="67"/>
      <c r="G257" s="3"/>
    </row>
    <row r="258" spans="1:7" s="24" customFormat="1" ht="24" customHeight="1">
      <c r="A258" s="5"/>
      <c r="B258" s="1"/>
      <c r="C258" s="2"/>
      <c r="D258" s="1"/>
      <c r="E258" s="67"/>
      <c r="F258" s="67"/>
      <c r="G258" s="3"/>
    </row>
    <row r="259" spans="1:7" s="24" customFormat="1" ht="24" customHeight="1">
      <c r="A259" s="5"/>
      <c r="B259" s="1"/>
      <c r="C259" s="2"/>
      <c r="D259" s="1"/>
      <c r="E259" s="67"/>
      <c r="F259" s="67"/>
      <c r="G259" s="3"/>
    </row>
    <row r="260" spans="1:7" s="24" customFormat="1" ht="24" customHeight="1">
      <c r="A260" s="5"/>
      <c r="B260" s="1"/>
      <c r="C260" s="2"/>
      <c r="D260" s="1"/>
      <c r="E260" s="67"/>
      <c r="F260" s="67"/>
      <c r="G260" s="3"/>
    </row>
    <row r="261" spans="1:7" s="24" customFormat="1" ht="24" customHeight="1">
      <c r="A261" s="5"/>
      <c r="B261" s="1"/>
      <c r="C261" s="2"/>
      <c r="D261" s="1"/>
      <c r="E261" s="67"/>
      <c r="F261" s="67"/>
      <c r="G261" s="3"/>
    </row>
  </sheetData>
  <mergeCells count="2">
    <mergeCell ref="A3:B3"/>
    <mergeCell ref="A1:G1"/>
  </mergeCells>
  <phoneticPr fontId="2"/>
  <printOptions horizontalCentered="1"/>
  <pageMargins left="0.59055118110236227" right="0.19685039370078741" top="0.39370078740157483" bottom="0.19685039370078741" header="0.11811023622047245" footer="0.11811023622047245"/>
  <pageSetup paperSize="9" scale="68" fitToHeight="0" orientation="landscape" r:id="rId1"/>
  <headerFooter alignWithMargins="0">
    <oddFooter>&amp;C&amp;P</oddFooter>
  </headerFooter>
  <rowBreaks count="8" manualBreakCount="8">
    <brk id="23" max="6" man="1"/>
    <brk id="29" max="6" man="1"/>
    <brk id="49" max="6" man="1"/>
    <brk id="64" max="6" man="1"/>
    <brk id="86" max="6" man="1"/>
    <brk id="106" max="6" man="1"/>
    <brk id="126" max="6" man="1"/>
    <brk id="144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2C9123FFA3B9468B8FBA980EE6B7A0" ma:contentTypeVersion="0" ma:contentTypeDescription="新しいドキュメントを作成します。" ma:contentTypeScope="" ma:versionID="5bb6848d8c05403a3e41e83994bbcac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216975fa0084bb3f54c3fd858a61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CC9ACA-18B6-44CD-ABA6-7688406C0C9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64066FB-2A20-4B3E-819A-C87B449E83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DD6DB5-9D36-4577-9B70-4D9D3824E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内訳書1</vt:lpstr>
      <vt:lpstr>数量計算書</vt:lpstr>
      <vt:lpstr>数量計算書!Print_Area</vt:lpstr>
      <vt:lpstr>内訳書1!Print_Area</vt:lpstr>
      <vt:lpstr>数量計算書!Print_Titles</vt:lpstr>
      <vt:lpstr>内訳書1!Print_Titles</vt:lpstr>
    </vt:vector>
  </TitlesOfParts>
  <Company>自衛隊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堀内 孝司</dc:creator>
  <cp:lastModifiedBy>小宮　直也</cp:lastModifiedBy>
  <cp:lastPrinted>2026-05-25T00:39:52Z</cp:lastPrinted>
  <dcterms:created xsi:type="dcterms:W3CDTF">2000-11-26T15:54:37Z</dcterms:created>
  <dcterms:modified xsi:type="dcterms:W3CDTF">2026-06-03T07:46:58Z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0x010100B42C9123FFA3B9468B8FBA980EE6B7A0</vt:lpwstr>
  </property>
</Properties>
</file>